
<file path=[Content_Types].xml><?xml version="1.0" encoding="utf-8"?>
<Types xmlns="http://schemas.openxmlformats.org/package/2006/content-types">
  <Override PartName="/xl/worksheets/sheet7.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worksheets/sheet9.xml" ContentType="application/vnd.openxmlformats-officedocument.spreadsheetml.worksheet+xml"/>
  <Override PartName="/xl/externalLinks/externalLink2.xml" ContentType="application/vnd.openxmlformats-officedocument.spreadsheetml.externalLink+xml"/>
  <Override PartName="/xl/worksheets/sheet10.xml" ContentType="application/vnd.openxmlformats-officedocument.spreadsheetml.worksheet+xml"/>
  <Override PartName="/xl/theme/theme1.xml" ContentType="application/vnd.openxmlformats-officedocument.theme+xml"/>
  <Default Extension="png" ContentType="image/png"/>
  <Override PartName="/xl/worksheets/sheet4.xml" ContentType="application/vnd.openxmlformats-officedocument.spreadsheetml.worksheet+xml"/>
  <Default Extension="xml" ContentType="application/xml"/>
  <Override PartName="/xl/worksheets/sheet6.xml" ContentType="application/vnd.openxmlformats-officedocument.spreadsheetml.worksheet+xml"/>
  <Override PartName="/docProps/app.xml" ContentType="application/vnd.openxmlformats-officedocument.extended-properties+xml"/>
  <Override PartName="/xl/workbook.xml" ContentType="application/vnd.openxmlformats-officedocument.spreadsheetml.sheet.main+xml"/>
  <Override PartName="/xl/worksheets/sheet1.xml" ContentType="application/vnd.openxmlformats-officedocument.spreadsheetml.worksheet+xml"/>
  <Override PartName="/xl/drawings/drawing1.xml" ContentType="application/vnd.openxmlformats-officedocument.drawing+xml"/>
  <Override PartName="/xl/worksheets/sheet8.xml" ContentType="application/vnd.openxmlformats-officedocument.spreadsheetml.worksheet+xml"/>
  <Override PartName="/xl/externalLinks/externalLink1.xml" ContentType="application/vnd.openxmlformats-officedocument.spreadsheetml.externalLink+xml"/>
  <Override PartName="/xl/styles.xml" ContentType="application/vnd.openxmlformats-officedocument.spreadsheetml.styles+xml"/>
  <Override PartName="/xl/calcChain.xml" ContentType="application/vnd.openxmlformats-officedocument.spreadsheetml.calcChain+xml"/>
  <Override PartName="/xl/worksheets/sheet3.xml" ContentType="application/vnd.openxmlformats-officedocument.spreadsheetml.worksheet+xml"/>
  <Default Extension="rels" ContentType="application/vnd.openxmlformats-package.relationships+xml"/>
  <Default Extension="jpeg" ContentType="image/jpeg"/>
  <Override PartName="/xl/worksheets/sheet5.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4" lowestEdited="4" rupBuild="4505"/>
  <workbookPr date1904="1" showInkAnnotation="0" autoCompressPictures="0"/>
  <bookViews>
    <workbookView xWindow="860" yWindow="160" windowWidth="27520" windowHeight="25980" tabRatio="623" activeTab="6"/>
  </bookViews>
  <sheets>
    <sheet name="AVERTISSEMENT" sheetId="11" r:id="rId1"/>
    <sheet name="livres" sheetId="13" r:id="rId2"/>
    <sheet name="Brochures" sheetId="12" r:id="rId3"/>
    <sheet name="Carterie" sheetId="4" r:id="rId4"/>
    <sheet name="Calendrier" sheetId="8" r:id="rId5"/>
    <sheet name="Packaging" sheetId="2" r:id="rId6"/>
    <sheet name="Dossier de presse" sheetId="5" r:id="rId7"/>
    <sheet name="Cinéma Télé" sheetId="7" r:id="rId8"/>
    <sheet name="Disques" sheetId="10" r:id="rId9"/>
    <sheet name="Timbres" sheetId="9" r:id="rId10"/>
  </sheets>
  <externalReferences>
    <externalReference r:id="rId11"/>
    <externalReference r:id="rId12"/>
  </externalReferences>
  <definedNames>
    <definedName name="DExpo" localSheetId="7">'[1]Droits print &amp; expo '!$P$24</definedName>
    <definedName name="DExpo" localSheetId="6">'[1]Droits print &amp; expo '!$P$24</definedName>
    <definedName name="DExpo">'[2]Droits print &amp; expo '!$P$37</definedName>
    <definedName name="DPress" localSheetId="7">'[1]Droits print &amp; expo '!#REF!</definedName>
    <definedName name="DPress" localSheetId="6">'[1]Droits print &amp; expo '!#REF!</definedName>
    <definedName name="DPress">'[2]Droits print &amp; expo '!$P$24</definedName>
    <definedName name="DPrint" localSheetId="7">'[1]Droits print &amp; expo '!$P$11</definedName>
    <definedName name="DPrint" localSheetId="6">'[1]Droits print &amp; expo '!$P$11</definedName>
    <definedName name="DPrint">'[2]Droits print &amp; expo '!$P$11</definedName>
    <definedName name="DPrintTot" localSheetId="7">'[1]Droits print &amp; expo '!$L$33</definedName>
    <definedName name="DPrintTot" localSheetId="6">'[1]Droits print &amp; expo '!$L$33</definedName>
    <definedName name="DPrintTot">'[2]Droits print &amp; expo '!$L$28</definedName>
    <definedName name="FdeFrais" localSheetId="7">'[1]Liste frais'!$B$1</definedName>
    <definedName name="FdeFrais" localSheetId="6">'[1]Liste frais'!$B$1</definedName>
    <definedName name="FdeFrais">'[2]Liste frais'!$B$1</definedName>
    <definedName name="imprevus" localSheetId="7">'[1]Frais de déplacement'!$P$4</definedName>
    <definedName name="imprevus" localSheetId="6">'[1]Frais de déplacement'!$P$4</definedName>
    <definedName name="imprevus">'[2]Frais de déplacement'!$P$4</definedName>
    <definedName name="Prix_moyen___pdv" localSheetId="7">'[1]Portraits corpo &amp; catal objets'!$J$37</definedName>
    <definedName name="Prix_moyen___pdv" localSheetId="6">'[1]Portraits corpo &amp; catal objets'!$J$37</definedName>
    <definedName name="Prix_moyen___pdv">'[2]Portraits corpo &amp; catal objets'!$J$37</definedName>
    <definedName name="PrixPort" localSheetId="7">'[1]Portraits corpo &amp; catal objets'!$J$55</definedName>
    <definedName name="PrixPort" localSheetId="6">'[1]Portraits corpo &amp; catal objets'!$J$55</definedName>
    <definedName name="PrixPort">'[2]Portraits corpo &amp; catal objets'!$J$55</definedName>
    <definedName name="PrixProd" localSheetId="7">'[1]Portraits corpo &amp; catal objets'!$J$37</definedName>
    <definedName name="PrixProd" localSheetId="6">'[1]Portraits corpo &amp; catal objets'!$J$37</definedName>
    <definedName name="PrixProd">'[2]Portraits corpo &amp; catal objets'!$J$37</definedName>
    <definedName name="RemPort" localSheetId="7">'[1]Portraits corpo &amp; catal objets'!$K$55</definedName>
    <definedName name="RemPort" localSheetId="6">'[1]Portraits corpo &amp; catal objets'!$K$55</definedName>
    <definedName name="RemPort">'[2]Portraits corpo &amp; catal objets'!$K$55</definedName>
    <definedName name="RemProd" localSheetId="7">'[1]Portraits corpo &amp; catal objets'!$K$37</definedName>
    <definedName name="RemProd" localSheetId="6">'[1]Portraits corpo &amp; catal objets'!$K$37</definedName>
    <definedName name="RemProd">'[2]Portraits corpo &amp; catal objets'!$K$37</definedName>
    <definedName name="TpsDet" localSheetId="7">'[1]Portraits corpo &amp; catal objets'!$M$49</definedName>
    <definedName name="TpsDet" localSheetId="6">'[1]Portraits corpo &amp; catal objets'!$M$49</definedName>
    <definedName name="TpsDet">'[2]Portraits corpo &amp; catal objets'!$M$49</definedName>
  </definedNames>
  <calcPr calcId="130407" concurrentCalc="0"/>
  <extLst>
    <ext xmlns:mx="http://schemas.microsoft.com/office/mac/excel/2008/main" uri="http://schemas.microsoft.com/office/mac/excel/2008/main">
      <mx:ArchID Flags="2"/>
    </ext>
  </extLst>
</workbook>
</file>

<file path=xl/calcChain.xml><?xml version="1.0" encoding="utf-8"?>
<calcChain xmlns="http://schemas.openxmlformats.org/spreadsheetml/2006/main">
  <c r="M9" i="12"/>
  <c r="M10"/>
  <c r="M11"/>
  <c r="M12"/>
  <c r="M13"/>
  <c r="M14"/>
  <c r="M15"/>
  <c r="M16"/>
  <c r="M17"/>
  <c r="M18"/>
  <c r="M19"/>
  <c r="M20"/>
  <c r="M21"/>
  <c r="M22"/>
  <c r="A23"/>
  <c r="H12"/>
  <c r="K12"/>
  <c r="L12"/>
  <c r="G25"/>
  <c r="G26"/>
  <c r="G27"/>
  <c r="G28"/>
  <c r="G29"/>
  <c r="G30"/>
  <c r="L9"/>
  <c r="L10"/>
  <c r="L11"/>
  <c r="L13"/>
  <c r="L14"/>
  <c r="L15"/>
  <c r="L16"/>
  <c r="L17"/>
  <c r="L18"/>
  <c r="L19"/>
  <c r="L20"/>
  <c r="L21"/>
  <c r="L22"/>
  <c r="G32"/>
  <c r="G33"/>
  <c r="H10"/>
  <c r="K10"/>
  <c r="L23"/>
  <c r="H22"/>
  <c r="K22"/>
  <c r="J22"/>
  <c r="I22"/>
  <c r="H21"/>
  <c r="K21"/>
  <c r="J21"/>
  <c r="I21"/>
  <c r="H20"/>
  <c r="K20"/>
  <c r="J20"/>
  <c r="I20"/>
  <c r="H19"/>
  <c r="K19"/>
  <c r="J19"/>
  <c r="I19"/>
  <c r="H18"/>
  <c r="K18"/>
  <c r="J18"/>
  <c r="I18"/>
  <c r="H17"/>
  <c r="K17"/>
  <c r="J17"/>
  <c r="I17"/>
  <c r="H16"/>
  <c r="K16"/>
  <c r="J16"/>
  <c r="I16"/>
  <c r="H15"/>
  <c r="K15"/>
  <c r="J15"/>
  <c r="I15"/>
  <c r="H14"/>
  <c r="K14"/>
  <c r="J14"/>
  <c r="I14"/>
  <c r="H13"/>
  <c r="K13"/>
  <c r="J13"/>
  <c r="I13"/>
  <c r="J12"/>
  <c r="I12"/>
  <c r="H11"/>
  <c r="K11"/>
  <c r="J11"/>
  <c r="I11"/>
  <c r="J10"/>
  <c r="I10"/>
  <c r="H9"/>
  <c r="K9"/>
  <c r="J9"/>
  <c r="I9"/>
  <c r="L3"/>
  <c r="H9" i="8"/>
  <c r="K9"/>
  <c r="L9"/>
  <c r="L10"/>
  <c r="L11"/>
  <c r="L12"/>
  <c r="L13"/>
  <c r="L14"/>
  <c r="L15"/>
  <c r="L16"/>
  <c r="L17"/>
  <c r="L18"/>
  <c r="L19"/>
  <c r="L20"/>
  <c r="L21"/>
  <c r="E20"/>
  <c r="E19"/>
  <c r="E18"/>
  <c r="E17"/>
  <c r="E16"/>
  <c r="M25"/>
  <c r="M24"/>
  <c r="M23"/>
  <c r="M22"/>
  <c r="M21"/>
  <c r="H20"/>
  <c r="K20"/>
  <c r="J20"/>
  <c r="I20"/>
  <c r="M19"/>
  <c r="H19"/>
  <c r="K19"/>
  <c r="J19"/>
  <c r="I19"/>
  <c r="M18"/>
  <c r="H18"/>
  <c r="K18"/>
  <c r="J18"/>
  <c r="I18"/>
  <c r="M17"/>
  <c r="H17"/>
  <c r="K17"/>
  <c r="J17"/>
  <c r="I17"/>
  <c r="M16"/>
  <c r="H16"/>
  <c r="K16"/>
  <c r="J16"/>
  <c r="I16"/>
  <c r="M15"/>
  <c r="H15"/>
  <c r="K15"/>
  <c r="J15"/>
  <c r="I15"/>
  <c r="M14"/>
  <c r="H14"/>
  <c r="K14"/>
  <c r="J14"/>
  <c r="I14"/>
  <c r="M13"/>
  <c r="H13"/>
  <c r="K13"/>
  <c r="J13"/>
  <c r="I13"/>
  <c r="M12"/>
  <c r="H12"/>
  <c r="K12"/>
  <c r="J12"/>
  <c r="I12"/>
  <c r="M11"/>
  <c r="H11"/>
  <c r="K11"/>
  <c r="J11"/>
  <c r="I11"/>
  <c r="M10"/>
  <c r="H10"/>
  <c r="K10"/>
  <c r="J10"/>
  <c r="I10"/>
  <c r="M9"/>
  <c r="J9"/>
  <c r="I9"/>
  <c r="L3"/>
  <c r="H8" i="4"/>
  <c r="K8"/>
  <c r="L8"/>
  <c r="L9"/>
  <c r="L10"/>
  <c r="L11"/>
  <c r="L12"/>
  <c r="L13"/>
  <c r="L14"/>
  <c r="L15"/>
  <c r="L16"/>
  <c r="L17"/>
  <c r="L18"/>
  <c r="L19"/>
  <c r="M23"/>
  <c r="M22"/>
  <c r="M21"/>
  <c r="M20"/>
  <c r="M19"/>
  <c r="H19"/>
  <c r="K19"/>
  <c r="J19"/>
  <c r="I19"/>
  <c r="M18"/>
  <c r="H18"/>
  <c r="K18"/>
  <c r="J18"/>
  <c r="I18"/>
  <c r="M17"/>
  <c r="H17"/>
  <c r="K17"/>
  <c r="J17"/>
  <c r="I17"/>
  <c r="M16"/>
  <c r="H16"/>
  <c r="K16"/>
  <c r="J16"/>
  <c r="I16"/>
  <c r="M15"/>
  <c r="H15"/>
  <c r="K15"/>
  <c r="J15"/>
  <c r="I15"/>
  <c r="M14"/>
  <c r="H14"/>
  <c r="K14"/>
  <c r="J14"/>
  <c r="I14"/>
  <c r="M13"/>
  <c r="H13"/>
  <c r="K13"/>
  <c r="J13"/>
  <c r="I13"/>
  <c r="M12"/>
  <c r="H12"/>
  <c r="K12"/>
  <c r="J12"/>
  <c r="I12"/>
  <c r="M11"/>
  <c r="H11"/>
  <c r="K11"/>
  <c r="J11"/>
  <c r="I11"/>
  <c r="M10"/>
  <c r="H10"/>
  <c r="K10"/>
  <c r="J10"/>
  <c r="I10"/>
  <c r="M9"/>
  <c r="H9"/>
  <c r="K9"/>
  <c r="J9"/>
  <c r="I9"/>
  <c r="M8"/>
  <c r="J8"/>
  <c r="I8"/>
  <c r="L3"/>
  <c r="L9" i="7"/>
  <c r="L10"/>
  <c r="L11"/>
  <c r="O13"/>
  <c r="D13"/>
  <c r="P13"/>
  <c r="E13"/>
  <c r="Q13"/>
  <c r="F13"/>
  <c r="R13"/>
  <c r="G13"/>
  <c r="H13"/>
  <c r="K13"/>
  <c r="L13"/>
  <c r="L14"/>
  <c r="L15"/>
  <c r="L17"/>
  <c r="L18"/>
  <c r="L19"/>
  <c r="L21"/>
  <c r="L22"/>
  <c r="L23"/>
  <c r="L29"/>
  <c r="O22"/>
  <c r="D22"/>
  <c r="P22"/>
  <c r="E22"/>
  <c r="Q22"/>
  <c r="F22"/>
  <c r="R22"/>
  <c r="G22"/>
  <c r="O23"/>
  <c r="D23"/>
  <c r="P23"/>
  <c r="E23"/>
  <c r="Q23"/>
  <c r="F23"/>
  <c r="R23"/>
  <c r="G23"/>
  <c r="P21"/>
  <c r="E21"/>
  <c r="Q21"/>
  <c r="F21"/>
  <c r="R21"/>
  <c r="G21"/>
  <c r="O21"/>
  <c r="D21"/>
  <c r="O18"/>
  <c r="D18"/>
  <c r="P18"/>
  <c r="E18"/>
  <c r="Q18"/>
  <c r="F18"/>
  <c r="R18"/>
  <c r="G18"/>
  <c r="O19"/>
  <c r="D19"/>
  <c r="P19"/>
  <c r="E19"/>
  <c r="Q19"/>
  <c r="F19"/>
  <c r="R19"/>
  <c r="G19"/>
  <c r="P17"/>
  <c r="E17"/>
  <c r="Q17"/>
  <c r="F17"/>
  <c r="R17"/>
  <c r="G17"/>
  <c r="O17"/>
  <c r="D17"/>
  <c r="O14"/>
  <c r="D14"/>
  <c r="P14"/>
  <c r="E14"/>
  <c r="Q14"/>
  <c r="F14"/>
  <c r="R14"/>
  <c r="G14"/>
  <c r="O15"/>
  <c r="D15"/>
  <c r="P15"/>
  <c r="E15"/>
  <c r="Q15"/>
  <c r="F15"/>
  <c r="R15"/>
  <c r="G15"/>
  <c r="L30"/>
  <c r="M27"/>
  <c r="M26"/>
  <c r="M25"/>
  <c r="N9"/>
  <c r="N10"/>
  <c r="N11"/>
  <c r="M24"/>
  <c r="M23"/>
  <c r="J23"/>
  <c r="H23"/>
  <c r="K23"/>
  <c r="I23"/>
  <c r="M22"/>
  <c r="J22"/>
  <c r="H22"/>
  <c r="K22"/>
  <c r="I22"/>
  <c r="M21"/>
  <c r="J21"/>
  <c r="H21"/>
  <c r="K21"/>
  <c r="I21"/>
  <c r="M19"/>
  <c r="J19"/>
  <c r="H19"/>
  <c r="K19"/>
  <c r="I19"/>
  <c r="M18"/>
  <c r="J18"/>
  <c r="H18"/>
  <c r="K18"/>
  <c r="I18"/>
  <c r="M17"/>
  <c r="J17"/>
  <c r="H17"/>
  <c r="K17"/>
  <c r="I17"/>
  <c r="M15"/>
  <c r="J15"/>
  <c r="H15"/>
  <c r="K15"/>
  <c r="I15"/>
  <c r="M14"/>
  <c r="J14"/>
  <c r="H14"/>
  <c r="K14"/>
  <c r="I14"/>
  <c r="M13"/>
  <c r="J13"/>
  <c r="I13"/>
  <c r="M11"/>
  <c r="J11"/>
  <c r="H11"/>
  <c r="K11"/>
  <c r="I11"/>
  <c r="M10"/>
  <c r="J10"/>
  <c r="H10"/>
  <c r="K10"/>
  <c r="I10"/>
  <c r="M9"/>
  <c r="J9"/>
  <c r="H9"/>
  <c r="K9"/>
  <c r="I9"/>
  <c r="L3"/>
  <c r="L9" i="10"/>
  <c r="L10"/>
  <c r="H11"/>
  <c r="K11"/>
  <c r="L11"/>
  <c r="L12"/>
  <c r="L13"/>
  <c r="L14"/>
  <c r="L15"/>
  <c r="L16"/>
  <c r="L17"/>
  <c r="L18"/>
  <c r="L19"/>
  <c r="L20"/>
  <c r="L21"/>
  <c r="L22"/>
  <c r="L23"/>
  <c r="G25"/>
  <c r="G26"/>
  <c r="G27"/>
  <c r="G28"/>
  <c r="G29"/>
  <c r="G30"/>
  <c r="G33"/>
  <c r="M9"/>
  <c r="M10"/>
  <c r="M11"/>
  <c r="M12"/>
  <c r="M13"/>
  <c r="M14"/>
  <c r="M15"/>
  <c r="M16"/>
  <c r="M17"/>
  <c r="M18"/>
  <c r="M19"/>
  <c r="M20"/>
  <c r="M21"/>
  <c r="M22"/>
  <c r="A23"/>
  <c r="H22"/>
  <c r="K22"/>
  <c r="J22"/>
  <c r="I22"/>
  <c r="H21"/>
  <c r="K21"/>
  <c r="J21"/>
  <c r="I21"/>
  <c r="H20"/>
  <c r="K20"/>
  <c r="J20"/>
  <c r="I20"/>
  <c r="H19"/>
  <c r="K19"/>
  <c r="J19"/>
  <c r="I19"/>
  <c r="H18"/>
  <c r="K18"/>
  <c r="J18"/>
  <c r="I18"/>
  <c r="H17"/>
  <c r="K17"/>
  <c r="J17"/>
  <c r="I17"/>
  <c r="H16"/>
  <c r="K16"/>
  <c r="J16"/>
  <c r="I16"/>
  <c r="H15"/>
  <c r="K15"/>
  <c r="J15"/>
  <c r="I15"/>
  <c r="H14"/>
  <c r="K14"/>
  <c r="J14"/>
  <c r="I14"/>
  <c r="H13"/>
  <c r="K13"/>
  <c r="J13"/>
  <c r="I13"/>
  <c r="H12"/>
  <c r="K12"/>
  <c r="J12"/>
  <c r="I12"/>
  <c r="J11"/>
  <c r="I11"/>
  <c r="H10"/>
  <c r="K10"/>
  <c r="J10"/>
  <c r="I10"/>
  <c r="H9"/>
  <c r="K9"/>
  <c r="J9"/>
  <c r="I9"/>
  <c r="L3"/>
  <c r="L8" i="5"/>
  <c r="L9"/>
  <c r="K10"/>
  <c r="L10"/>
  <c r="L11"/>
  <c r="L12"/>
  <c r="J13"/>
  <c r="H13"/>
  <c r="K13"/>
  <c r="L13"/>
  <c r="L14"/>
  <c r="L15"/>
  <c r="L16"/>
  <c r="L17"/>
  <c r="L18"/>
  <c r="L19"/>
  <c r="L24"/>
  <c r="L25"/>
  <c r="M23"/>
  <c r="M22"/>
  <c r="M21"/>
  <c r="N8"/>
  <c r="N9"/>
  <c r="N10"/>
  <c r="N11"/>
  <c r="N12"/>
  <c r="N13"/>
  <c r="N14"/>
  <c r="N15"/>
  <c r="N16"/>
  <c r="N17"/>
  <c r="N18"/>
  <c r="N19"/>
  <c r="N20"/>
  <c r="M20"/>
  <c r="M19"/>
  <c r="J19"/>
  <c r="H19"/>
  <c r="K19"/>
  <c r="I19"/>
  <c r="M18"/>
  <c r="J18"/>
  <c r="H18"/>
  <c r="K18"/>
  <c r="I18"/>
  <c r="M17"/>
  <c r="J17"/>
  <c r="H17"/>
  <c r="K17"/>
  <c r="I17"/>
  <c r="M16"/>
  <c r="J16"/>
  <c r="H16"/>
  <c r="K16"/>
  <c r="I16"/>
  <c r="M15"/>
  <c r="J15"/>
  <c r="H15"/>
  <c r="K15"/>
  <c r="I15"/>
  <c r="M14"/>
  <c r="J14"/>
  <c r="H14"/>
  <c r="K14"/>
  <c r="I14"/>
  <c r="M13"/>
  <c r="I13"/>
  <c r="M12"/>
  <c r="J12"/>
  <c r="H12"/>
  <c r="K12"/>
  <c r="I12"/>
  <c r="M11"/>
  <c r="J11"/>
  <c r="H11"/>
  <c r="K11"/>
  <c r="I11"/>
  <c r="M10"/>
  <c r="J10"/>
  <c r="H10"/>
  <c r="I10"/>
  <c r="M9"/>
  <c r="J9"/>
  <c r="H9"/>
  <c r="K9"/>
  <c r="I9"/>
  <c r="M8"/>
  <c r="J8"/>
  <c r="H8"/>
  <c r="K8"/>
  <c r="I8"/>
  <c r="L3"/>
  <c r="M9" i="13"/>
  <c r="M10"/>
  <c r="M11"/>
  <c r="M12"/>
  <c r="M13"/>
  <c r="M14"/>
  <c r="M15"/>
  <c r="M16"/>
  <c r="M17"/>
  <c r="M18"/>
  <c r="M19"/>
  <c r="M20"/>
  <c r="M21"/>
  <c r="M22"/>
  <c r="A23"/>
  <c r="L9"/>
  <c r="L10"/>
  <c r="L11"/>
  <c r="H12"/>
  <c r="K12"/>
  <c r="L12"/>
  <c r="L13"/>
  <c r="L14"/>
  <c r="L15"/>
  <c r="L16"/>
  <c r="L17"/>
  <c r="L18"/>
  <c r="L19"/>
  <c r="L20"/>
  <c r="L21"/>
  <c r="L22"/>
  <c r="G25"/>
  <c r="G26"/>
  <c r="G27"/>
  <c r="G28"/>
  <c r="G29"/>
  <c r="G30"/>
  <c r="G32"/>
  <c r="G33"/>
  <c r="L23"/>
  <c r="H22"/>
  <c r="K22"/>
  <c r="J22"/>
  <c r="I22"/>
  <c r="H21"/>
  <c r="K21"/>
  <c r="J21"/>
  <c r="I21"/>
  <c r="H20"/>
  <c r="K20"/>
  <c r="J20"/>
  <c r="I20"/>
  <c r="H19"/>
  <c r="K19"/>
  <c r="J19"/>
  <c r="I19"/>
  <c r="H18"/>
  <c r="K18"/>
  <c r="J18"/>
  <c r="I18"/>
  <c r="H17"/>
  <c r="K17"/>
  <c r="J17"/>
  <c r="I17"/>
  <c r="H16"/>
  <c r="K16"/>
  <c r="J16"/>
  <c r="I16"/>
  <c r="H15"/>
  <c r="K15"/>
  <c r="J15"/>
  <c r="I15"/>
  <c r="H14"/>
  <c r="K14"/>
  <c r="J14"/>
  <c r="I14"/>
  <c r="H13"/>
  <c r="K13"/>
  <c r="J13"/>
  <c r="I13"/>
  <c r="J12"/>
  <c r="I12"/>
  <c r="H11"/>
  <c r="K11"/>
  <c r="J11"/>
  <c r="I11"/>
  <c r="H10"/>
  <c r="K10"/>
  <c r="J10"/>
  <c r="I10"/>
  <c r="H9"/>
  <c r="K9"/>
  <c r="J9"/>
  <c r="I9"/>
  <c r="L3"/>
  <c r="G36" i="2"/>
  <c r="C36"/>
  <c r="L8"/>
  <c r="L9"/>
  <c r="L10"/>
  <c r="L11"/>
  <c r="L12"/>
  <c r="L13"/>
  <c r="L14"/>
  <c r="L15"/>
  <c r="L16"/>
  <c r="L17"/>
  <c r="L18"/>
  <c r="L19"/>
  <c r="L20"/>
  <c r="L21"/>
  <c r="L27"/>
  <c r="G34"/>
  <c r="G33"/>
  <c r="G32"/>
  <c r="G31"/>
  <c r="G30"/>
  <c r="G29"/>
  <c r="M8"/>
  <c r="M9"/>
  <c r="M10"/>
  <c r="M11"/>
  <c r="M12"/>
  <c r="M13"/>
  <c r="M14"/>
  <c r="M15"/>
  <c r="M16"/>
  <c r="M17"/>
  <c r="M18"/>
  <c r="M19"/>
  <c r="M20"/>
  <c r="M21"/>
  <c r="M22"/>
  <c r="M23"/>
  <c r="M24"/>
  <c r="M25"/>
  <c r="M26"/>
  <c r="A27"/>
  <c r="L26"/>
  <c r="E26"/>
  <c r="H26"/>
  <c r="K26"/>
  <c r="J26"/>
  <c r="I26"/>
  <c r="L25"/>
  <c r="E25"/>
  <c r="H25"/>
  <c r="K25"/>
  <c r="J25"/>
  <c r="I25"/>
  <c r="L24"/>
  <c r="H24"/>
  <c r="K24"/>
  <c r="J24"/>
  <c r="I24"/>
  <c r="L23"/>
  <c r="H23"/>
  <c r="K23"/>
  <c r="J23"/>
  <c r="I23"/>
  <c r="L22"/>
  <c r="H22"/>
  <c r="K22"/>
  <c r="J22"/>
  <c r="I22"/>
  <c r="H21"/>
  <c r="K21"/>
  <c r="J21"/>
  <c r="I21"/>
  <c r="H20"/>
  <c r="K20"/>
  <c r="J20"/>
  <c r="I20"/>
  <c r="H19"/>
  <c r="K19"/>
  <c r="J19"/>
  <c r="I19"/>
  <c r="H18"/>
  <c r="K18"/>
  <c r="J18"/>
  <c r="I18"/>
  <c r="H17"/>
  <c r="K17"/>
  <c r="J17"/>
  <c r="I17"/>
  <c r="H16"/>
  <c r="K16"/>
  <c r="J16"/>
  <c r="I16"/>
  <c r="H15"/>
  <c r="K15"/>
  <c r="J15"/>
  <c r="I15"/>
  <c r="H14"/>
  <c r="K14"/>
  <c r="J14"/>
  <c r="I14"/>
  <c r="H13"/>
  <c r="K13"/>
  <c r="J13"/>
  <c r="I13"/>
  <c r="H12"/>
  <c r="K12"/>
  <c r="J12"/>
  <c r="I12"/>
  <c r="H11"/>
  <c r="K11"/>
  <c r="J11"/>
  <c r="I11"/>
  <c r="H10"/>
  <c r="K10"/>
  <c r="J10"/>
  <c r="I10"/>
  <c r="H9"/>
  <c r="K9"/>
  <c r="J9"/>
  <c r="I9"/>
  <c r="H8"/>
  <c r="K8"/>
  <c r="J8"/>
  <c r="I8"/>
  <c r="L3"/>
  <c r="F14" i="9"/>
  <c r="F15"/>
  <c r="L19"/>
  <c r="L18"/>
  <c r="L17"/>
  <c r="L15"/>
  <c r="K15"/>
  <c r="G15"/>
  <c r="H15"/>
  <c r="J15"/>
  <c r="I15"/>
  <c r="L14"/>
  <c r="K14"/>
  <c r="G14"/>
  <c r="H14"/>
  <c r="J14"/>
  <c r="I14"/>
  <c r="L13"/>
  <c r="K13"/>
  <c r="G13"/>
  <c r="H13"/>
  <c r="J13"/>
  <c r="I13"/>
  <c r="L12"/>
  <c r="G12"/>
  <c r="J12"/>
  <c r="K12"/>
  <c r="H12"/>
  <c r="I12"/>
  <c r="L11"/>
  <c r="K11"/>
  <c r="G11"/>
  <c r="H11"/>
  <c r="J11"/>
  <c r="I11"/>
  <c r="L10"/>
  <c r="K10"/>
  <c r="G10"/>
  <c r="H10"/>
  <c r="J10"/>
  <c r="I10"/>
  <c r="L9"/>
  <c r="K9"/>
  <c r="G9"/>
  <c r="H9"/>
  <c r="J9"/>
  <c r="I9"/>
  <c r="L8"/>
  <c r="G8"/>
  <c r="H8"/>
  <c r="J8"/>
  <c r="K8"/>
  <c r="I8"/>
  <c r="K3"/>
</calcChain>
</file>

<file path=xl/sharedStrings.xml><?xml version="1.0" encoding="utf-8"?>
<sst xmlns="http://schemas.openxmlformats.org/spreadsheetml/2006/main" count="346" uniqueCount="117">
  <si>
    <t>x</t>
    <phoneticPr fontId="11" type="noConversion"/>
  </si>
  <si>
    <t>x</t>
    <phoneticPr fontId="11" type="noConversion"/>
  </si>
  <si>
    <t>x</t>
    <phoneticPr fontId="11" type="noConversion"/>
  </si>
  <si>
    <t>Les calculs de ce tableaux sont réalisés à partir des principaux barèmes de droits pour les œuvres préexistantes. Pour les œuvres de commande il faut appliquer un coefficient réducteur [diviseur] en moyenne de 3 à 4 fois moins élevé.</t>
    <phoneticPr fontId="11" type="noConversion"/>
  </si>
  <si>
    <t xml:space="preserve"> (Image figurant sur la moitié du support)</t>
    <phoneticPr fontId="11" type="noConversion"/>
  </si>
  <si>
    <t xml:space="preserve"> (Image figurant sur le quart du support)</t>
    <phoneticPr fontId="11" type="noConversion"/>
  </si>
  <si>
    <t xml:space="preserve"> (Même œuvre sur plusieurs faces)</t>
    <phoneticPr fontId="11" type="noConversion"/>
  </si>
  <si>
    <t xml:space="preserve"> (2 œuvres du même auteur sur la même face)</t>
    <phoneticPr fontId="11" type="noConversion"/>
  </si>
  <si>
    <t xml:space="preserve"> (3 œuvres du même auteur sur la même face)</t>
    <phoneticPr fontId="11" type="noConversion"/>
  </si>
  <si>
    <t xml:space="preserve"> (4 œuvres du même auteur sur la même face)</t>
    <phoneticPr fontId="11" type="noConversion"/>
  </si>
  <si>
    <t>Affichage dans devis-fact en cas d'application d'un critére de modération</t>
    <phoneticPr fontId="11" type="noConversion"/>
  </si>
  <si>
    <t>Sélection par une "X"</t>
  </si>
  <si>
    <t>Mettre un "X" si œuvre de commande</t>
    <phoneticPr fontId="11" type="noConversion"/>
  </si>
  <si>
    <t>Barème œuvre préexistante</t>
    <phoneticPr fontId="11" type="noConversion"/>
  </si>
  <si>
    <t>quantité</t>
    <phoneticPr fontId="11" type="noConversion"/>
  </si>
  <si>
    <t>UPP 2015</t>
    <phoneticPr fontId="11" type="noConversion"/>
  </si>
  <si>
    <t>ADAGP</t>
    <phoneticPr fontId="11" type="noConversion"/>
  </si>
  <si>
    <t>SAIF</t>
    <phoneticPr fontId="11" type="noConversion"/>
  </si>
  <si>
    <t>Mettre un X pour sélectionner la tranche</t>
    <phoneticPr fontId="11" type="noConversion"/>
  </si>
  <si>
    <t>ETUDE POUR CALCUL DROIT PACKAGING, ETIQUETTES, CHEQUIERS, ETC (grandes quantités)</t>
    <phoneticPr fontId="11" type="noConversion"/>
  </si>
  <si>
    <t>diviseur (œuvre de commande en moyenne de 3 à 5)</t>
    <phoneticPr fontId="11" type="noConversion"/>
  </si>
  <si>
    <t>Calculé sur la valeur moyenne</t>
    <phoneticPr fontId="11" type="noConversion"/>
  </si>
  <si>
    <t xml:space="preserve">Faire votre choix en mettant un X </t>
    <phoneticPr fontId="11" type="noConversion"/>
  </si>
  <si>
    <t>Calculé sur la valeur la plus haute</t>
    <phoneticPr fontId="11" type="noConversion"/>
  </si>
  <si>
    <t>Calculé sur la valeur la plus basse</t>
    <phoneticPr fontId="11" type="noConversion"/>
  </si>
  <si>
    <t>cellules automatisées</t>
    <phoneticPr fontId="11" type="noConversion"/>
  </si>
  <si>
    <t>.</t>
    <phoneticPr fontId="11" type="noConversion"/>
  </si>
  <si>
    <t xml:space="preserve">Les droits pour impression sur le CD lui-même servent de base pour les évaluations jaquette et livret </t>
    <phoneticPr fontId="11" type="noConversion"/>
  </si>
  <si>
    <t>Les calculs de ce tableaux sont réalisés à partir des principaux barèmes de droits pour les œuvres préexistantes.Il s'agit d'une interprétation libre étant donné la diversité des modes de calculs et des tranches.</t>
    <phoneticPr fontId="11" type="noConversion"/>
  </si>
  <si>
    <t>Prix par photo</t>
    <phoneticPr fontId="11" type="noConversion"/>
  </si>
  <si>
    <t>Nombre de photos concernées par la cession</t>
    <phoneticPr fontId="11" type="noConversion"/>
  </si>
  <si>
    <t>UPP 2015</t>
    <phoneticPr fontId="11" type="noConversion"/>
  </si>
  <si>
    <t>ETUDE POUR CALCUL DROIT UTILISATION pour EDITIONS PUBLICITAIRES (brochures, leaflets, mailing,…)</t>
    <phoneticPr fontId="11" type="noConversion"/>
  </si>
  <si>
    <t>&gt;</t>
    <phoneticPr fontId="11" type="noConversion"/>
  </si>
  <si>
    <t>couverture</t>
    <phoneticPr fontId="11" type="noConversion"/>
  </si>
  <si>
    <t>4ème de couv</t>
    <phoneticPr fontId="11" type="noConversion"/>
  </si>
  <si>
    <t>1/2 page</t>
    <phoneticPr fontId="11" type="noConversion"/>
  </si>
  <si>
    <t>1/4 page</t>
    <phoneticPr fontId="11" type="noConversion"/>
  </si>
  <si>
    <t>1/8 page</t>
    <phoneticPr fontId="11" type="noConversion"/>
  </si>
  <si>
    <t>3/4 page</t>
    <phoneticPr fontId="11" type="noConversion"/>
  </si>
  <si>
    <t xml:space="preserve">Pour livres scolaires </t>
    <phoneticPr fontId="11" type="noConversion"/>
  </si>
  <si>
    <t>ETUDE POUR CALCUL DROIT UTILISATION pour parution dans des ouvrages de librairie</t>
    <phoneticPr fontId="11" type="noConversion"/>
  </si>
  <si>
    <t>Pour les calendriers monographiques, la rémunération de l'auteur se situe entre 8 à 15 % du prix de vente public avec un à-valoir ne pouvant être inférieur à 30 % de la totalité des droits escomptés</t>
    <phoneticPr fontId="11" type="noConversion"/>
  </si>
  <si>
    <t>x</t>
    <phoneticPr fontId="11" type="noConversion"/>
  </si>
  <si>
    <t>Prix par photo pour une durée de 6 mois, quelque soit le format de parution et pour une utilsation commerciale, pour les organismes à but non lucratif il est possible de faire une remise de 20 à 30% du prix annoncé</t>
    <phoneticPr fontId="11" type="noConversion"/>
  </si>
  <si>
    <t>cellules automatisées</t>
    <phoneticPr fontId="11" type="noConversion"/>
  </si>
  <si>
    <t>Cable seul ou utilisation régionale</t>
    <phoneticPr fontId="11" type="noConversion"/>
  </si>
  <si>
    <t xml:space="preserve">Faire votre choix en mettant un X </t>
    <phoneticPr fontId="11" type="noConversion"/>
  </si>
  <si>
    <t>Calculé sur la valeur la plus haute</t>
    <phoneticPr fontId="11" type="noConversion"/>
  </si>
  <si>
    <t>Calculé sur la valeur moyenne</t>
    <phoneticPr fontId="11" type="noConversion"/>
  </si>
  <si>
    <t>Calculé sur la valeur la plus basse</t>
    <phoneticPr fontId="11" type="noConversion"/>
  </si>
  <si>
    <t>quantité</t>
    <phoneticPr fontId="11" type="noConversion"/>
  </si>
  <si>
    <t>SOFAM</t>
    <phoneticPr fontId="11" type="noConversion"/>
  </si>
  <si>
    <t>UPP 2010</t>
    <phoneticPr fontId="11" type="noConversion"/>
  </si>
  <si>
    <t>ADAGP</t>
    <phoneticPr fontId="11" type="noConversion"/>
  </si>
  <si>
    <t>SAIF</t>
    <phoneticPr fontId="11" type="noConversion"/>
  </si>
  <si>
    <t>≤</t>
  </si>
  <si>
    <t xml:space="preserve">Pour trouver le montant total indiquer le nombre de photo </t>
    <phoneticPr fontId="11" type="noConversion"/>
  </si>
  <si>
    <t>Mettre un X pour sélectionner la tranche</t>
    <phoneticPr fontId="11" type="noConversion"/>
  </si>
  <si>
    <t>diviseur (œuvre de commande)</t>
    <phoneticPr fontId="11" type="noConversion"/>
  </si>
  <si>
    <t xml:space="preserve">Faire votre choix en mettant un X </t>
    <phoneticPr fontId="11" type="noConversion"/>
  </si>
  <si>
    <t>Calculé sur la valeur la plus basse</t>
    <phoneticPr fontId="11" type="noConversion"/>
  </si>
  <si>
    <t>Nombre de dossiers de presse</t>
    <phoneticPr fontId="11" type="noConversion"/>
  </si>
  <si>
    <t>SOFAM</t>
    <phoneticPr fontId="11" type="noConversion"/>
  </si>
  <si>
    <t>UPP 2010</t>
    <phoneticPr fontId="11" type="noConversion"/>
  </si>
  <si>
    <t>ADAGP</t>
    <phoneticPr fontId="11" type="noConversion"/>
  </si>
  <si>
    <t>SAIF</t>
    <phoneticPr fontId="11" type="noConversion"/>
  </si>
  <si>
    <t>quantité</t>
    <phoneticPr fontId="11" type="noConversion"/>
  </si>
  <si>
    <t>A noter que cette grille est inspirée des barèmes cités en références mais comme aucun ne pratique la même unité de calcul… Il ne peut s'agir que d'une libre interprétation</t>
  </si>
  <si>
    <t>x</t>
    <phoneticPr fontId="11" type="noConversion"/>
  </si>
  <si>
    <t>Mettre un X pour sélectionner la tranche</t>
    <phoneticPr fontId="11" type="noConversion"/>
  </si>
  <si>
    <t xml:space="preserve">soit </t>
    <phoneticPr fontId="11" type="noConversion"/>
  </si>
  <si>
    <t>recto/verso</t>
    <phoneticPr fontId="11" type="noConversion"/>
  </si>
  <si>
    <t xml:space="preserve">verso </t>
    <phoneticPr fontId="11" type="noConversion"/>
  </si>
  <si>
    <t>livret 1/4 page</t>
    <phoneticPr fontId="11" type="noConversion"/>
  </si>
  <si>
    <t>livret 1/2 page</t>
    <phoneticPr fontId="11" type="noConversion"/>
  </si>
  <si>
    <t>livret 1/1 page</t>
    <phoneticPr fontId="11" type="noConversion"/>
  </si>
  <si>
    <t>Si le visuel est aussi utilisé sur le CD (faire une X)</t>
    <phoneticPr fontId="11" type="noConversion"/>
  </si>
  <si>
    <t>nbr de photo</t>
    <phoneticPr fontId="11" type="noConversion"/>
  </si>
  <si>
    <t>jaquette / recto</t>
    <phoneticPr fontId="11" type="noConversion"/>
  </si>
  <si>
    <t>ETUDE POUR CALCUL DROIT UTILISATION SUR CD</t>
    <phoneticPr fontId="11" type="noConversion"/>
  </si>
  <si>
    <t xml:space="preserve">Critères modérateurs </t>
    <phoneticPr fontId="11" type="noConversion"/>
  </si>
  <si>
    <t>.</t>
    <phoneticPr fontId="11" type="noConversion"/>
  </si>
  <si>
    <t>Calculé sur la valeur la plus haute</t>
    <phoneticPr fontId="11" type="noConversion"/>
  </si>
  <si>
    <t>Calculé sur la valeur moyenne</t>
    <phoneticPr fontId="11" type="noConversion"/>
  </si>
  <si>
    <t>Calculé sur la valeur la plus haute</t>
    <phoneticPr fontId="11" type="noConversion"/>
  </si>
  <si>
    <t>Calculé sur la valeur la plus basse</t>
    <phoneticPr fontId="11" type="noConversion"/>
  </si>
  <si>
    <t>Calculé sur la valeur la plus basse</t>
    <phoneticPr fontId="11" type="noConversion"/>
  </si>
  <si>
    <t xml:space="preserve">Prix par série de cartes postales non vendues au public, en France le principe est d'appliquer un % du prix de vente de 10% pour les cartes vendues avec un minium garanti de 150 à 200 € (ou un minimum de 0,16€ par carte) </t>
    <phoneticPr fontId="11" type="noConversion"/>
  </si>
  <si>
    <t>Décor</t>
    <phoneticPr fontId="11" type="noConversion"/>
  </si>
  <si>
    <t>cinema</t>
    <phoneticPr fontId="11" type="noConversion"/>
  </si>
  <si>
    <t>Utilisation nationale</t>
    <phoneticPr fontId="11" type="noConversion"/>
  </si>
  <si>
    <t>Utilisation Europe</t>
    <phoneticPr fontId="11" type="noConversion"/>
  </si>
  <si>
    <t>Utilisation Monde</t>
    <phoneticPr fontId="11" type="noConversion"/>
  </si>
  <si>
    <t>diviseur (œuvre de commande)</t>
    <phoneticPr fontId="11" type="noConversion"/>
  </si>
  <si>
    <t>Mettre un "X" si œuvre de commande</t>
    <phoneticPr fontId="11" type="noConversion"/>
  </si>
  <si>
    <t>x</t>
    <phoneticPr fontId="11" type="noConversion"/>
  </si>
  <si>
    <t>Barème œuvre préexistante</t>
    <phoneticPr fontId="11" type="noConversion"/>
  </si>
  <si>
    <t>Prix par photo par minute non fractionnable, toute minute entamée est due intégralement</t>
    <phoneticPr fontId="11" type="noConversion"/>
  </si>
  <si>
    <t>Nombre de photo</t>
    <phoneticPr fontId="11" type="noConversion"/>
  </si>
  <si>
    <t>x</t>
    <phoneticPr fontId="11" type="noConversion"/>
  </si>
  <si>
    <t xml:space="preserve">A noter que cette grille est inspirée des barèmes cités en références mais comme aucun ne pratique la même unité de calcul… Il ne peut s'agir que d'une libre interprétation </t>
    <phoneticPr fontId="11" type="noConversion"/>
  </si>
  <si>
    <t>banc-titre</t>
    <phoneticPr fontId="11" type="noConversion"/>
  </si>
  <si>
    <t>SOFAM</t>
    <phoneticPr fontId="11" type="noConversion"/>
  </si>
  <si>
    <t>cellules automatisées</t>
    <phoneticPr fontId="11" type="noConversion"/>
  </si>
  <si>
    <t>Nombre d'exemplaires</t>
    <phoneticPr fontId="11" type="noConversion"/>
  </si>
  <si>
    <t>ETUDE POUR CALCUL DROIT POUR CARTERIE NON VENDUE (CARTON INVITATION…)</t>
    <phoneticPr fontId="11" type="noConversion"/>
  </si>
  <si>
    <t xml:space="preserve">Pour un organisme à but non lucratif, indiquez la remise à appliquer </t>
    <phoneticPr fontId="11" type="noConversion"/>
  </si>
  <si>
    <t>ETUDE POUR CALCUL DROIT DOSSIER DE PRESSE ("PRIERE D'INSERER")</t>
    <phoneticPr fontId="11" type="noConversion"/>
  </si>
  <si>
    <t>minutes</t>
    <phoneticPr fontId="11" type="noConversion"/>
  </si>
  <si>
    <t>Durée totale</t>
    <phoneticPr fontId="11" type="noConversion"/>
  </si>
  <si>
    <t>ETUDE POUR CALCUL DROIT TELE / CINEMA / CABLE</t>
    <phoneticPr fontId="11" type="noConversion"/>
  </si>
  <si>
    <t xml:space="preserve">A noter que cette grille est inspirée des barèmes cités en références mais comme aucun ne pratique la même unité de calcul… Il ne peut s'agir que d'une libre interprétation </t>
    <phoneticPr fontId="11" type="noConversion"/>
  </si>
  <si>
    <t>&gt;</t>
    <phoneticPr fontId="11" type="noConversion"/>
  </si>
  <si>
    <t>double page</t>
    <phoneticPr fontId="11" type="noConversion"/>
  </si>
  <si>
    <t>Pour un organisme à but non lucratif</t>
    <phoneticPr fontId="11" type="noConversion"/>
  </si>
  <si>
    <t>x</t>
    <phoneticPr fontId="11" type="noConversion"/>
  </si>
</sst>
</file>

<file path=xl/styles.xml><?xml version="1.0" encoding="utf-8"?>
<styleSheet xmlns="http://schemas.openxmlformats.org/spreadsheetml/2006/main">
  <numFmts count="2">
    <numFmt numFmtId="164" formatCode="0.0"/>
    <numFmt numFmtId="165" formatCode="#,##0.00&quot;€&quot;;[Red]#,##0.00&quot;€&quot;"/>
  </numFmts>
  <fonts count="40">
    <font>
      <sz val="10"/>
      <name val="Arial"/>
    </font>
    <font>
      <b/>
      <sz val="10"/>
      <name val="Arial"/>
    </font>
    <font>
      <i/>
      <sz val="10"/>
      <name val="Arial"/>
    </font>
    <font>
      <sz val="10"/>
      <name val="Arial"/>
    </font>
    <font>
      <i/>
      <sz val="10"/>
      <name val="Arial"/>
    </font>
    <font>
      <b/>
      <sz val="10"/>
      <name val="Arial"/>
    </font>
    <font>
      <i/>
      <sz val="10"/>
      <name val="Arial"/>
    </font>
    <font>
      <i/>
      <sz val="10"/>
      <name val="Arial"/>
    </font>
    <font>
      <b/>
      <sz val="10"/>
      <name val="Arial"/>
    </font>
    <font>
      <i/>
      <sz val="10"/>
      <name val="Arial"/>
    </font>
    <font>
      <sz val="10"/>
      <name val="Arial"/>
    </font>
    <font>
      <sz val="8"/>
      <name val="Arial"/>
    </font>
    <font>
      <i/>
      <sz val="10"/>
      <color indexed="9"/>
      <name val="Arial"/>
    </font>
    <font>
      <sz val="10"/>
      <color indexed="9"/>
      <name val="Arial"/>
    </font>
    <font>
      <b/>
      <i/>
      <sz val="11"/>
      <color indexed="9"/>
      <name val="Arial"/>
      <family val="2"/>
    </font>
    <font>
      <sz val="14"/>
      <name val="Arial"/>
      <family val="2"/>
    </font>
    <font>
      <b/>
      <sz val="12"/>
      <name val="Arial"/>
    </font>
    <font>
      <i/>
      <sz val="11"/>
      <color indexed="9"/>
      <name val="Arial"/>
    </font>
    <font>
      <sz val="14"/>
      <color indexed="9"/>
      <name val="Arial"/>
      <family val="2"/>
    </font>
    <font>
      <b/>
      <i/>
      <sz val="11"/>
      <name val="Arial"/>
    </font>
    <font>
      <b/>
      <sz val="10"/>
      <color indexed="9"/>
      <name val="Arial"/>
      <family val="2"/>
    </font>
    <font>
      <sz val="11"/>
      <name val="Arial"/>
    </font>
    <font>
      <i/>
      <sz val="9"/>
      <color indexed="55"/>
      <name val="Arial"/>
      <family val="2"/>
    </font>
    <font>
      <b/>
      <sz val="11"/>
      <name val="Arial"/>
    </font>
    <font>
      <sz val="11"/>
      <color indexed="9"/>
      <name val="Arial"/>
    </font>
    <font>
      <i/>
      <sz val="10"/>
      <color indexed="22"/>
      <name val="Arial"/>
    </font>
    <font>
      <sz val="10"/>
      <color indexed="22"/>
      <name val="Arial"/>
      <family val="2"/>
    </font>
    <font>
      <sz val="11"/>
      <color indexed="23"/>
      <name val="Arial"/>
    </font>
    <font>
      <b/>
      <sz val="11"/>
      <color indexed="23"/>
      <name val="Arial"/>
    </font>
    <font>
      <sz val="10"/>
      <color indexed="10"/>
      <name val="Arial"/>
    </font>
    <font>
      <i/>
      <sz val="10"/>
      <color indexed="10"/>
      <name val="Arial"/>
    </font>
    <font>
      <b/>
      <i/>
      <sz val="10"/>
      <color indexed="10"/>
      <name val="Arial"/>
    </font>
    <font>
      <b/>
      <sz val="14"/>
      <color indexed="8"/>
      <name val="Arial"/>
    </font>
    <font>
      <sz val="10"/>
      <name val="Arial"/>
    </font>
    <font>
      <sz val="10"/>
      <color indexed="55"/>
      <name val="Arial"/>
      <family val="2"/>
    </font>
    <font>
      <sz val="11"/>
      <color indexed="55"/>
      <name val="Arial"/>
    </font>
    <font>
      <i/>
      <sz val="10"/>
      <color indexed="55"/>
      <name val="Arial"/>
    </font>
    <font>
      <b/>
      <sz val="13"/>
      <name val="Arial"/>
      <family val="2"/>
    </font>
    <font>
      <b/>
      <i/>
      <sz val="10"/>
      <color indexed="9"/>
      <name val="Arial"/>
    </font>
    <font>
      <i/>
      <sz val="9"/>
      <color indexed="9"/>
      <name val="Arial"/>
      <family val="2"/>
    </font>
  </fonts>
  <fills count="11">
    <fill>
      <patternFill patternType="none"/>
    </fill>
    <fill>
      <patternFill patternType="gray125"/>
    </fill>
    <fill>
      <patternFill patternType="solid">
        <fgColor indexed="54"/>
        <bgColor indexed="64"/>
      </patternFill>
    </fill>
    <fill>
      <patternFill patternType="solid">
        <fgColor indexed="8"/>
        <bgColor indexed="64"/>
      </patternFill>
    </fill>
    <fill>
      <patternFill patternType="solid">
        <fgColor indexed="43"/>
        <bgColor indexed="64"/>
      </patternFill>
    </fill>
    <fill>
      <patternFill patternType="solid">
        <fgColor indexed="22"/>
        <bgColor indexed="64"/>
      </patternFill>
    </fill>
    <fill>
      <patternFill patternType="solid">
        <fgColor indexed="55"/>
        <bgColor indexed="64"/>
      </patternFill>
    </fill>
    <fill>
      <patternFill patternType="solid">
        <fgColor indexed="9"/>
        <bgColor indexed="64"/>
      </patternFill>
    </fill>
    <fill>
      <patternFill patternType="solid">
        <fgColor indexed="23"/>
        <bgColor indexed="64"/>
      </patternFill>
    </fill>
    <fill>
      <patternFill patternType="solid">
        <fgColor indexed="42"/>
        <bgColor indexed="64"/>
      </patternFill>
    </fill>
    <fill>
      <patternFill patternType="solid">
        <fgColor indexed="52"/>
        <bgColor indexed="64"/>
      </patternFill>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right/>
      <top style="thin">
        <color indexed="64"/>
      </top>
      <bottom style="hair">
        <color indexed="64"/>
      </bottom>
      <diagonal/>
    </border>
    <border>
      <left/>
      <right style="dotted">
        <color indexed="64"/>
      </right>
      <top style="thin">
        <color indexed="64"/>
      </top>
      <bottom style="hair">
        <color indexed="64"/>
      </bottom>
      <diagonal/>
    </border>
    <border>
      <left style="dotted">
        <color indexed="64"/>
      </left>
      <right style="dotted">
        <color indexed="64"/>
      </right>
      <top style="thin">
        <color indexed="64"/>
      </top>
      <bottom style="hair">
        <color indexed="64"/>
      </bottom>
      <diagonal/>
    </border>
    <border>
      <left style="dotted">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dotted">
        <color indexed="64"/>
      </right>
      <top style="hair">
        <color indexed="64"/>
      </top>
      <bottom style="hair">
        <color indexed="64"/>
      </bottom>
      <diagonal/>
    </border>
    <border>
      <left style="dotted">
        <color indexed="64"/>
      </left>
      <right style="dotted">
        <color indexed="64"/>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right/>
      <top style="hair">
        <color indexed="64"/>
      </top>
      <bottom style="thin">
        <color indexed="64"/>
      </bottom>
      <diagonal/>
    </border>
    <border>
      <left/>
      <right style="dotted">
        <color indexed="64"/>
      </right>
      <top style="hair">
        <color indexed="64"/>
      </top>
      <bottom style="thin">
        <color indexed="64"/>
      </bottom>
      <diagonal/>
    </border>
    <border>
      <left style="dotted">
        <color indexed="64"/>
      </left>
      <right style="dotted">
        <color indexed="64"/>
      </right>
      <top style="hair">
        <color indexed="64"/>
      </top>
      <bottom style="thin">
        <color indexed="64"/>
      </bottom>
      <diagonal/>
    </border>
    <border>
      <left style="dotted">
        <color indexed="64"/>
      </left>
      <right style="thin">
        <color indexed="64"/>
      </right>
      <top style="hair">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thin">
        <color indexed="64"/>
      </left>
      <right style="dotted">
        <color indexed="64"/>
      </right>
      <top style="thin">
        <color indexed="64"/>
      </top>
      <bottom style="hair">
        <color indexed="64"/>
      </bottom>
      <diagonal/>
    </border>
    <border>
      <left style="thin">
        <color indexed="64"/>
      </left>
      <right style="dotted">
        <color indexed="64"/>
      </right>
      <top style="hair">
        <color indexed="64"/>
      </top>
      <bottom style="hair">
        <color indexed="64"/>
      </bottom>
      <diagonal/>
    </border>
    <border>
      <left style="thin">
        <color indexed="64"/>
      </left>
      <right style="dotted">
        <color indexed="64"/>
      </right>
      <top style="hair">
        <color indexed="64"/>
      </top>
      <bottom style="medium">
        <color indexed="64"/>
      </bottom>
      <diagonal/>
    </border>
    <border>
      <left style="dotted">
        <color indexed="64"/>
      </left>
      <right style="dotted">
        <color indexed="64"/>
      </right>
      <top style="hair">
        <color indexed="64"/>
      </top>
      <bottom style="medium">
        <color indexed="64"/>
      </bottom>
      <diagonal/>
    </border>
    <border>
      <left/>
      <right/>
      <top/>
      <bottom style="medium">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style="medium">
        <color indexed="64"/>
      </bottom>
      <diagonal/>
    </border>
    <border>
      <left/>
      <right/>
      <top style="hair">
        <color indexed="64"/>
      </top>
      <bottom/>
      <diagonal/>
    </border>
    <border>
      <left/>
      <right style="dotted">
        <color indexed="64"/>
      </right>
      <top style="hair">
        <color indexed="64"/>
      </top>
      <bottom/>
      <diagonal/>
    </border>
    <border>
      <left style="dotted">
        <color indexed="64"/>
      </left>
      <right style="dotted">
        <color indexed="64"/>
      </right>
      <top style="hair">
        <color indexed="64"/>
      </top>
      <bottom/>
      <diagonal/>
    </border>
    <border>
      <left style="dotted">
        <color indexed="64"/>
      </left>
      <right style="thin">
        <color indexed="64"/>
      </right>
      <top style="hair">
        <color indexed="64"/>
      </top>
      <bottom/>
      <diagonal/>
    </border>
    <border>
      <left/>
      <right/>
      <top style="thin">
        <color indexed="10"/>
      </top>
      <bottom style="thin">
        <color indexed="64"/>
      </bottom>
      <diagonal/>
    </border>
    <border>
      <left/>
      <right/>
      <top style="thick">
        <color indexed="64"/>
      </top>
      <bottom style="thin">
        <color indexed="10"/>
      </bottom>
      <diagonal/>
    </border>
    <border>
      <left/>
      <right style="thin">
        <color indexed="64"/>
      </right>
      <top style="thick">
        <color indexed="64"/>
      </top>
      <bottom style="thin">
        <color indexed="10"/>
      </bottom>
      <diagonal/>
    </border>
    <border>
      <left style="thin">
        <color indexed="64"/>
      </left>
      <right/>
      <top style="thick">
        <color indexed="64"/>
      </top>
      <bottom/>
      <diagonal/>
    </border>
    <border>
      <left/>
      <right/>
      <top/>
      <bottom style="hair">
        <color indexed="64"/>
      </bottom>
      <diagonal/>
    </border>
    <border>
      <left style="dotted">
        <color indexed="64"/>
      </left>
      <right style="thin">
        <color indexed="64"/>
      </right>
      <top style="hair">
        <color indexed="64"/>
      </top>
      <bottom style="medium">
        <color indexed="64"/>
      </bottom>
      <diagonal/>
    </border>
  </borders>
  <cellStyleXfs count="1">
    <xf numFmtId="0" fontId="0" fillId="0" borderId="0"/>
  </cellStyleXfs>
  <cellXfs count="214">
    <xf numFmtId="0" fontId="0" fillId="0" borderId="0" xfId="0"/>
    <xf numFmtId="0" fontId="0" fillId="0" borderId="0" xfId="0" applyAlignment="1">
      <alignment horizontal="center"/>
    </xf>
    <xf numFmtId="0" fontId="0" fillId="2" borderId="0" xfId="0" applyFill="1" applyBorder="1"/>
    <xf numFmtId="0" fontId="0" fillId="2" borderId="0" xfId="0" applyFill="1" applyBorder="1" applyAlignment="1">
      <alignment horizontal="center"/>
    </xf>
    <xf numFmtId="0" fontId="12" fillId="2" borderId="5" xfId="0" applyFont="1" applyFill="1" applyBorder="1" applyAlignment="1">
      <alignment horizontal="center"/>
    </xf>
    <xf numFmtId="0" fontId="0" fillId="2" borderId="0" xfId="0" applyFill="1"/>
    <xf numFmtId="0" fontId="0" fillId="2" borderId="6" xfId="0" applyFill="1" applyBorder="1" applyAlignment="1">
      <alignment horizontal="center" vertical="center" wrapText="1"/>
    </xf>
    <xf numFmtId="0" fontId="0" fillId="2" borderId="7" xfId="0" applyFill="1" applyBorder="1" applyAlignment="1">
      <alignment horizontal="center" vertical="center" wrapText="1"/>
    </xf>
    <xf numFmtId="0" fontId="0" fillId="2" borderId="8" xfId="0" applyFill="1" applyBorder="1"/>
    <xf numFmtId="0" fontId="15" fillId="4" borderId="9" xfId="0" applyFont="1" applyFill="1" applyBorder="1" applyAlignment="1">
      <alignment horizontal="center" vertical="center"/>
    </xf>
    <xf numFmtId="0" fontId="16" fillId="4" borderId="9" xfId="0" applyFont="1" applyFill="1" applyBorder="1" applyAlignment="1">
      <alignment horizontal="center" vertical="center"/>
    </xf>
    <xf numFmtId="0" fontId="15" fillId="4" borderId="13" xfId="0" applyFont="1" applyFill="1" applyBorder="1" applyAlignment="1">
      <alignment horizontal="center" vertical="center"/>
    </xf>
    <xf numFmtId="0" fontId="19" fillId="5" borderId="9" xfId="0" applyFont="1" applyFill="1" applyBorder="1" applyAlignment="1">
      <alignment horizontal="center" vertical="center" wrapText="1"/>
    </xf>
    <xf numFmtId="0" fontId="19" fillId="5" borderId="13" xfId="0" applyFont="1" applyFill="1" applyBorder="1" applyAlignment="1">
      <alignment horizontal="center" vertical="center" wrapText="1"/>
    </xf>
    <xf numFmtId="0" fontId="17" fillId="2" borderId="0" xfId="0" applyFont="1" applyFill="1" applyBorder="1" applyAlignment="1">
      <alignment horizontal="center" vertical="center"/>
    </xf>
    <xf numFmtId="0" fontId="20" fillId="3" borderId="0" xfId="0" applyFont="1" applyFill="1" applyBorder="1" applyAlignment="1">
      <alignment horizontal="center"/>
    </xf>
    <xf numFmtId="0" fontId="0" fillId="0" borderId="19" xfId="0" applyBorder="1"/>
    <xf numFmtId="3" fontId="21" fillId="0" borderId="20" xfId="0" applyNumberFormat="1" applyFont="1" applyBorder="1"/>
    <xf numFmtId="3" fontId="22" fillId="7" borderId="0" xfId="0" applyNumberFormat="1" applyFont="1" applyFill="1" applyBorder="1"/>
    <xf numFmtId="3" fontId="22" fillId="7" borderId="0" xfId="0" applyNumberFormat="1" applyFont="1" applyFill="1" applyBorder="1" applyAlignment="1">
      <alignment horizontal="center"/>
    </xf>
    <xf numFmtId="1" fontId="0" fillId="0" borderId="0" xfId="0" applyNumberFormat="1" applyBorder="1"/>
    <xf numFmtId="1" fontId="23" fillId="0" borderId="8" xfId="0" applyNumberFormat="1" applyFont="1" applyBorder="1" applyAlignment="1">
      <alignment horizontal="center"/>
    </xf>
    <xf numFmtId="0" fontId="0" fillId="0" borderId="23" xfId="0" applyBorder="1"/>
    <xf numFmtId="3" fontId="21" fillId="0" borderId="24" xfId="0" applyNumberFormat="1" applyFont="1" applyBorder="1"/>
    <xf numFmtId="0" fontId="0" fillId="0" borderId="27" xfId="0" applyBorder="1"/>
    <xf numFmtId="3" fontId="21" fillId="0" borderId="28" xfId="0" applyNumberFormat="1" applyFont="1" applyBorder="1"/>
    <xf numFmtId="1" fontId="26" fillId="5" borderId="0" xfId="0" applyNumberFormat="1" applyFont="1" applyFill="1" applyBorder="1"/>
    <xf numFmtId="0" fontId="0" fillId="2" borderId="12" xfId="0" applyFill="1" applyBorder="1"/>
    <xf numFmtId="3" fontId="8" fillId="0" borderId="34" xfId="0" applyNumberFormat="1" applyFont="1" applyBorder="1" applyAlignment="1">
      <alignment vertical="center"/>
    </xf>
    <xf numFmtId="3" fontId="0" fillId="0" borderId="32" xfId="0" applyNumberFormat="1" applyBorder="1" applyAlignment="1">
      <alignment horizontal="center" vertical="center"/>
    </xf>
    <xf numFmtId="3" fontId="0" fillId="0" borderId="35" xfId="0" applyNumberFormat="1" applyBorder="1" applyAlignment="1">
      <alignment horizontal="center" vertical="center"/>
    </xf>
    <xf numFmtId="3" fontId="9" fillId="5" borderId="32" xfId="0" applyNumberFormat="1" applyFont="1" applyFill="1" applyBorder="1" applyAlignment="1">
      <alignment vertical="center" wrapText="1"/>
    </xf>
    <xf numFmtId="0" fontId="0" fillId="0" borderId="32" xfId="0" applyBorder="1" applyAlignment="1">
      <alignment vertical="center" wrapText="1"/>
    </xf>
    <xf numFmtId="0" fontId="0" fillId="4" borderId="9" xfId="0" applyFill="1" applyBorder="1" applyAlignment="1">
      <alignment horizontal="center"/>
    </xf>
    <xf numFmtId="3" fontId="10" fillId="0" borderId="37" xfId="0" applyNumberFormat="1" applyFont="1" applyBorder="1" applyAlignment="1">
      <alignment vertical="center"/>
    </xf>
    <xf numFmtId="3" fontId="21" fillId="0" borderId="21" xfId="0" applyNumberFormat="1" applyFont="1" applyBorder="1" applyAlignment="1">
      <alignment horizontal="center" vertical="center"/>
    </xf>
    <xf numFmtId="10" fontId="21" fillId="0" borderId="21" xfId="0" applyNumberFormat="1" applyFont="1" applyBorder="1" applyAlignment="1">
      <alignment horizontal="center" vertical="center"/>
    </xf>
    <xf numFmtId="3" fontId="21" fillId="0" borderId="22" xfId="0" applyNumberFormat="1" applyFont="1" applyBorder="1" applyAlignment="1">
      <alignment horizontal="center" vertical="center"/>
    </xf>
    <xf numFmtId="0" fontId="0" fillId="0" borderId="0" xfId="0" applyBorder="1" applyAlignment="1">
      <alignment vertical="center" wrapText="1"/>
    </xf>
    <xf numFmtId="3" fontId="10" fillId="0" borderId="38" xfId="0" applyNumberFormat="1" applyFont="1" applyBorder="1" applyAlignment="1">
      <alignment vertical="center"/>
    </xf>
    <xf numFmtId="3" fontId="21" fillId="0" borderId="25" xfId="0" applyNumberFormat="1" applyFont="1" applyBorder="1" applyAlignment="1">
      <alignment horizontal="center" vertical="center"/>
    </xf>
    <xf numFmtId="10" fontId="21" fillId="0" borderId="25" xfId="0" applyNumberFormat="1" applyFont="1" applyBorder="1" applyAlignment="1">
      <alignment horizontal="center" vertical="center"/>
    </xf>
    <xf numFmtId="3" fontId="10" fillId="0" borderId="39" xfId="0" applyNumberFormat="1" applyFont="1" applyBorder="1" applyAlignment="1">
      <alignment vertical="center"/>
    </xf>
    <xf numFmtId="3" fontId="21" fillId="0" borderId="40" xfId="0" applyNumberFormat="1" applyFont="1" applyBorder="1" applyAlignment="1">
      <alignment horizontal="center" vertical="center"/>
    </xf>
    <xf numFmtId="10" fontId="21" fillId="0" borderId="40" xfId="0" applyNumberFormat="1" applyFont="1" applyBorder="1" applyAlignment="1">
      <alignment horizontal="center" vertical="center"/>
    </xf>
    <xf numFmtId="3" fontId="0" fillId="0" borderId="0" xfId="0" applyNumberFormat="1"/>
    <xf numFmtId="3" fontId="0" fillId="0" borderId="0" xfId="0" applyNumberFormat="1" applyAlignment="1">
      <alignment horizontal="center"/>
    </xf>
    <xf numFmtId="0" fontId="0" fillId="0" borderId="41" xfId="0" applyBorder="1" applyAlignment="1">
      <alignment vertical="center" wrapText="1"/>
    </xf>
    <xf numFmtId="0" fontId="0" fillId="2" borderId="42" xfId="0" applyFill="1" applyBorder="1"/>
    <xf numFmtId="3" fontId="24" fillId="3" borderId="34" xfId="0" applyNumberFormat="1" applyFont="1" applyFill="1" applyBorder="1" applyAlignment="1">
      <alignment vertical="center"/>
    </xf>
    <xf numFmtId="0" fontId="18" fillId="3" borderId="32" xfId="0" applyFont="1" applyFill="1" applyBorder="1"/>
    <xf numFmtId="0" fontId="18" fillId="3" borderId="32" xfId="0" applyFont="1" applyFill="1" applyBorder="1" applyAlignment="1">
      <alignment horizontal="center"/>
    </xf>
    <xf numFmtId="0" fontId="18" fillId="3" borderId="35" xfId="0" applyFont="1" applyFill="1" applyBorder="1" applyAlignment="1">
      <alignment horizontal="center"/>
    </xf>
    <xf numFmtId="0" fontId="0" fillId="2" borderId="43" xfId="0" applyFill="1" applyBorder="1"/>
    <xf numFmtId="0" fontId="0" fillId="2" borderId="44" xfId="0" applyFill="1" applyBorder="1"/>
    <xf numFmtId="0" fontId="21" fillId="0" borderId="43" xfId="0" applyFont="1" applyBorder="1"/>
    <xf numFmtId="0" fontId="21" fillId="0" borderId="5" xfId="0" applyFont="1" applyBorder="1"/>
    <xf numFmtId="3" fontId="27" fillId="6" borderId="21" xfId="0" applyNumberFormat="1" applyFont="1" applyFill="1" applyBorder="1" applyAlignment="1">
      <alignment horizontal="center"/>
    </xf>
    <xf numFmtId="3" fontId="27" fillId="6" borderId="22" xfId="0" applyNumberFormat="1" applyFont="1" applyFill="1" applyBorder="1" applyAlignment="1">
      <alignment horizontal="center"/>
    </xf>
    <xf numFmtId="3" fontId="27" fillId="6" borderId="25" xfId="0" applyNumberFormat="1" applyFont="1" applyFill="1" applyBorder="1" applyAlignment="1">
      <alignment horizontal="center"/>
    </xf>
    <xf numFmtId="3" fontId="27" fillId="6" borderId="26" xfId="0" applyNumberFormat="1" applyFont="1" applyFill="1" applyBorder="1" applyAlignment="1">
      <alignment horizontal="center"/>
    </xf>
    <xf numFmtId="3" fontId="28" fillId="6" borderId="25" xfId="0" applyNumberFormat="1" applyFont="1" applyFill="1" applyBorder="1" applyAlignment="1">
      <alignment horizontal="center"/>
    </xf>
    <xf numFmtId="3" fontId="28" fillId="6" borderId="26" xfId="0" applyNumberFormat="1" applyFont="1" applyFill="1" applyBorder="1" applyAlignment="1">
      <alignment horizontal="center"/>
    </xf>
    <xf numFmtId="3" fontId="27" fillId="6" borderId="29" xfId="0" applyNumberFormat="1" applyFont="1" applyFill="1" applyBorder="1" applyAlignment="1">
      <alignment horizontal="center"/>
    </xf>
    <xf numFmtId="3" fontId="28" fillId="6" borderId="29" xfId="0" applyNumberFormat="1" applyFont="1" applyFill="1" applyBorder="1" applyAlignment="1">
      <alignment horizontal="center"/>
    </xf>
    <xf numFmtId="3" fontId="28" fillId="6" borderId="30" xfId="0" applyNumberFormat="1" applyFont="1" applyFill="1" applyBorder="1" applyAlignment="1">
      <alignment horizontal="center"/>
    </xf>
    <xf numFmtId="0" fontId="17" fillId="2" borderId="0" xfId="0" applyFont="1" applyFill="1" applyBorder="1" applyAlignment="1">
      <alignment horizontal="center" vertical="center" wrapText="1"/>
    </xf>
    <xf numFmtId="3" fontId="21" fillId="0" borderId="24" xfId="0" quotePrefix="1" applyNumberFormat="1" applyFont="1" applyBorder="1"/>
    <xf numFmtId="0" fontId="15" fillId="4" borderId="11" xfId="0" applyFont="1" applyFill="1" applyBorder="1" applyAlignment="1">
      <alignment horizontal="center" vertical="center"/>
    </xf>
    <xf numFmtId="0" fontId="0" fillId="0" borderId="46" xfId="0" applyBorder="1"/>
    <xf numFmtId="3" fontId="21" fillId="0" borderId="47" xfId="0" applyNumberFormat="1" applyFont="1" applyBorder="1"/>
    <xf numFmtId="3" fontId="27" fillId="6" borderId="48" xfId="0" applyNumberFormat="1" applyFont="1" applyFill="1" applyBorder="1" applyAlignment="1">
      <alignment horizontal="center"/>
    </xf>
    <xf numFmtId="3" fontId="28" fillId="6" borderId="48" xfId="0" applyNumberFormat="1" applyFont="1" applyFill="1" applyBorder="1" applyAlignment="1">
      <alignment horizontal="center"/>
    </xf>
    <xf numFmtId="3" fontId="28" fillId="6" borderId="49" xfId="0" applyNumberFormat="1" applyFont="1" applyFill="1" applyBorder="1" applyAlignment="1">
      <alignment horizontal="center"/>
    </xf>
    <xf numFmtId="0" fontId="29" fillId="3" borderId="50" xfId="0" applyFont="1" applyFill="1" applyBorder="1" applyAlignment="1">
      <alignment horizontal="right" vertical="center"/>
    </xf>
    <xf numFmtId="0" fontId="30" fillId="3" borderId="50" xfId="0" applyFont="1" applyFill="1" applyBorder="1" applyAlignment="1">
      <alignment horizontal="right" vertical="center"/>
    </xf>
    <xf numFmtId="0" fontId="31" fillId="3" borderId="50" xfId="0" applyFont="1" applyFill="1" applyBorder="1" applyAlignment="1">
      <alignment horizontal="right" vertical="center"/>
    </xf>
    <xf numFmtId="10" fontId="31" fillId="3" borderId="50" xfId="0" applyNumberFormat="1" applyFont="1" applyFill="1" applyBorder="1" applyAlignment="1">
      <alignment horizontal="center" vertical="center"/>
    </xf>
    <xf numFmtId="3" fontId="25" fillId="5" borderId="50" xfId="0" applyNumberFormat="1" applyFont="1" applyFill="1" applyBorder="1" applyAlignment="1">
      <alignment horizontal="center" vertical="center"/>
    </xf>
    <xf numFmtId="1" fontId="25" fillId="5" borderId="50" xfId="0" applyNumberFormat="1" applyFont="1" applyFill="1" applyBorder="1"/>
    <xf numFmtId="1" fontId="26" fillId="5" borderId="51" xfId="0" applyNumberFormat="1" applyFont="1" applyFill="1" applyBorder="1"/>
    <xf numFmtId="0" fontId="24" fillId="0" borderId="0" xfId="0" applyFont="1" applyAlignment="1">
      <alignment horizontal="center"/>
    </xf>
    <xf numFmtId="0" fontId="18" fillId="0" borderId="0" xfId="0" applyFont="1" applyAlignment="1">
      <alignment horizontal="center"/>
    </xf>
    <xf numFmtId="0" fontId="5" fillId="0" borderId="51" xfId="0" applyFont="1" applyBorder="1" applyAlignment="1">
      <alignment horizontal="center" vertical="center"/>
    </xf>
    <xf numFmtId="3" fontId="32" fillId="4" borderId="9" xfId="0" applyNumberFormat="1" applyFont="1" applyFill="1" applyBorder="1" applyAlignment="1">
      <alignment horizontal="center" vertical="center"/>
    </xf>
    <xf numFmtId="0" fontId="6" fillId="0" borderId="0" xfId="0" applyFont="1" applyAlignment="1">
      <alignment horizontal="center"/>
    </xf>
    <xf numFmtId="0" fontId="0" fillId="0" borderId="0" xfId="0" applyBorder="1" applyAlignment="1">
      <alignment horizontal="center" vertical="center" wrapText="1"/>
    </xf>
    <xf numFmtId="0" fontId="16" fillId="0" borderId="8" xfId="0" applyFont="1" applyBorder="1" applyAlignment="1">
      <alignment horizontal="center" vertical="center" wrapText="1"/>
    </xf>
    <xf numFmtId="0" fontId="15" fillId="4" borderId="16" xfId="0" applyFont="1" applyFill="1" applyBorder="1" applyAlignment="1">
      <alignment horizontal="center" vertical="center"/>
    </xf>
    <xf numFmtId="0" fontId="0" fillId="0" borderId="54" xfId="0" applyBorder="1"/>
    <xf numFmtId="0" fontId="21" fillId="0" borderId="0" xfId="0" applyFont="1" applyAlignment="1">
      <alignment horizontal="center"/>
    </xf>
    <xf numFmtId="0" fontId="33" fillId="0" borderId="0" xfId="0" applyFont="1"/>
    <xf numFmtId="164" fontId="21" fillId="0" borderId="0" xfId="0" applyNumberFormat="1" applyFont="1" applyAlignment="1">
      <alignment horizontal="center"/>
    </xf>
    <xf numFmtId="0" fontId="34" fillId="8" borderId="0" xfId="0" applyFont="1" applyFill="1" applyAlignment="1">
      <alignment horizontal="center" vertical="center"/>
    </xf>
    <xf numFmtId="3" fontId="35" fillId="8" borderId="34" xfId="0" applyNumberFormat="1" applyFont="1" applyFill="1" applyBorder="1" applyAlignment="1">
      <alignment horizontal="center"/>
    </xf>
    <xf numFmtId="3" fontId="35" fillId="8" borderId="32" xfId="0" applyNumberFormat="1" applyFont="1" applyFill="1" applyBorder="1" applyAlignment="1">
      <alignment horizontal="center"/>
    </xf>
    <xf numFmtId="3" fontId="35" fillId="8" borderId="35" xfId="0" applyNumberFormat="1" applyFont="1" applyFill="1" applyBorder="1" applyAlignment="1">
      <alignment horizontal="center"/>
    </xf>
    <xf numFmtId="3" fontId="35" fillId="8" borderId="42" xfId="0" applyNumberFormat="1" applyFont="1" applyFill="1" applyBorder="1" applyAlignment="1">
      <alignment horizontal="center"/>
    </xf>
    <xf numFmtId="3" fontId="35" fillId="8" borderId="0" xfId="0" applyNumberFormat="1" applyFont="1" applyFill="1" applyBorder="1" applyAlignment="1">
      <alignment horizontal="center"/>
    </xf>
    <xf numFmtId="3" fontId="35" fillId="8" borderId="12" xfId="0" applyNumberFormat="1" applyFont="1" applyFill="1" applyBorder="1" applyAlignment="1">
      <alignment horizontal="center"/>
    </xf>
    <xf numFmtId="3" fontId="35" fillId="8" borderId="43" xfId="0" applyNumberFormat="1" applyFont="1" applyFill="1" applyBorder="1" applyAlignment="1">
      <alignment horizontal="center"/>
    </xf>
    <xf numFmtId="3" fontId="35" fillId="8" borderId="5" xfId="0" applyNumberFormat="1" applyFont="1" applyFill="1" applyBorder="1" applyAlignment="1">
      <alignment horizontal="center"/>
    </xf>
    <xf numFmtId="3" fontId="35" fillId="8" borderId="44" xfId="0" applyNumberFormat="1" applyFont="1" applyFill="1" applyBorder="1" applyAlignment="1">
      <alignment horizontal="center"/>
    </xf>
    <xf numFmtId="1" fontId="24" fillId="3" borderId="52" xfId="0" applyNumberFormat="1" applyFont="1" applyFill="1" applyBorder="1" applyAlignment="1">
      <alignment horizontal="left" vertical="center"/>
    </xf>
    <xf numFmtId="165" fontId="20" fillId="3" borderId="52" xfId="0" applyNumberFormat="1" applyFont="1" applyFill="1" applyBorder="1" applyAlignment="1">
      <alignment horizontal="center" vertical="center"/>
    </xf>
    <xf numFmtId="165" fontId="31" fillId="3" borderId="50" xfId="0" applyNumberFormat="1" applyFont="1" applyFill="1" applyBorder="1" applyAlignment="1">
      <alignment horizontal="center" vertical="center"/>
    </xf>
    <xf numFmtId="165" fontId="20" fillId="3" borderId="52" xfId="0" applyNumberFormat="1" applyFont="1" applyFill="1" applyBorder="1" applyAlignment="1">
      <alignment horizontal="center" vertical="center"/>
    </xf>
    <xf numFmtId="165" fontId="31" fillId="3" borderId="50" xfId="0" applyNumberFormat="1" applyFont="1" applyFill="1" applyBorder="1" applyAlignment="1">
      <alignment horizontal="center" vertical="center"/>
    </xf>
    <xf numFmtId="165" fontId="20" fillId="3" borderId="33" xfId="0" applyNumberFormat="1" applyFont="1" applyFill="1" applyBorder="1" applyAlignment="1">
      <alignment horizontal="center" vertical="center"/>
    </xf>
    <xf numFmtId="165" fontId="21" fillId="0" borderId="44" xfId="0" applyNumberFormat="1" applyFont="1" applyBorder="1" applyAlignment="1">
      <alignment horizontal="center"/>
    </xf>
    <xf numFmtId="1" fontId="0" fillId="0" borderId="0" xfId="0" applyNumberFormat="1"/>
    <xf numFmtId="1" fontId="0" fillId="0" borderId="0" xfId="0" applyNumberFormat="1" applyAlignment="1">
      <alignment horizontal="center"/>
    </xf>
    <xf numFmtId="0" fontId="21" fillId="4" borderId="9" xfId="0" applyFont="1" applyFill="1" applyBorder="1" applyAlignment="1">
      <alignment horizontal="center"/>
    </xf>
    <xf numFmtId="0" fontId="36" fillId="2" borderId="0" xfId="0" applyFont="1" applyFill="1" applyBorder="1" applyAlignment="1">
      <alignment horizontal="center"/>
    </xf>
    <xf numFmtId="0" fontId="36" fillId="2" borderId="15" xfId="0" applyFont="1" applyFill="1" applyBorder="1" applyAlignment="1">
      <alignment horizontal="center"/>
    </xf>
    <xf numFmtId="0" fontId="0" fillId="0" borderId="9" xfId="0" applyBorder="1"/>
    <xf numFmtId="0" fontId="13" fillId="2" borderId="9" xfId="0" applyFont="1" applyFill="1" applyBorder="1" applyAlignment="1">
      <alignment horizontal="center" vertical="center"/>
    </xf>
    <xf numFmtId="0" fontId="37" fillId="0" borderId="9" xfId="0" applyFont="1" applyBorder="1" applyAlignment="1">
      <alignment horizontal="center" vertical="center"/>
    </xf>
    <xf numFmtId="0" fontId="37" fillId="4" borderId="9" xfId="0" applyFont="1" applyFill="1" applyBorder="1" applyAlignment="1">
      <alignment horizontal="center" vertical="center"/>
    </xf>
    <xf numFmtId="0" fontId="21" fillId="3" borderId="43" xfId="0" applyFont="1" applyFill="1" applyBorder="1"/>
    <xf numFmtId="0" fontId="21" fillId="3" borderId="5" xfId="0" applyFont="1" applyFill="1" applyBorder="1"/>
    <xf numFmtId="0" fontId="21" fillId="3" borderId="16" xfId="0" applyFont="1" applyFill="1" applyBorder="1" applyAlignment="1">
      <alignment horizontal="center"/>
    </xf>
    <xf numFmtId="3" fontId="21" fillId="0" borderId="29" xfId="0" applyNumberFormat="1" applyFont="1" applyBorder="1" applyAlignment="1">
      <alignment horizontal="center" vertical="center"/>
    </xf>
    <xf numFmtId="10" fontId="21" fillId="0" borderId="29" xfId="0" applyNumberFormat="1" applyFont="1" applyBorder="1" applyAlignment="1">
      <alignment horizontal="center" vertical="center"/>
    </xf>
    <xf numFmtId="0" fontId="2" fillId="9" borderId="9" xfId="0" applyFont="1" applyFill="1" applyBorder="1" applyAlignment="1">
      <alignment horizontal="center"/>
    </xf>
    <xf numFmtId="165" fontId="2" fillId="9" borderId="9" xfId="0" applyNumberFormat="1" applyFont="1" applyFill="1" applyBorder="1" applyAlignment="1">
      <alignment horizontal="center"/>
    </xf>
    <xf numFmtId="3" fontId="35" fillId="8" borderId="21" xfId="0" applyNumberFormat="1" applyFont="1" applyFill="1" applyBorder="1" applyAlignment="1">
      <alignment horizontal="center"/>
    </xf>
    <xf numFmtId="3" fontId="35" fillId="8" borderId="25" xfId="0" applyNumberFormat="1" applyFont="1" applyFill="1" applyBorder="1" applyAlignment="1">
      <alignment horizontal="center"/>
    </xf>
    <xf numFmtId="3" fontId="35" fillId="8" borderId="29" xfId="0" applyNumberFormat="1" applyFont="1" applyFill="1" applyBorder="1" applyAlignment="1">
      <alignment horizontal="center"/>
    </xf>
    <xf numFmtId="1" fontId="20" fillId="3" borderId="33" xfId="0" applyNumberFormat="1" applyFont="1" applyFill="1" applyBorder="1" applyAlignment="1">
      <alignment horizontal="center" vertical="center"/>
    </xf>
    <xf numFmtId="0" fontId="0" fillId="2" borderId="4" xfId="0" applyFill="1" applyBorder="1"/>
    <xf numFmtId="3" fontId="1" fillId="0" borderId="34" xfId="0" applyNumberFormat="1" applyFont="1" applyBorder="1" applyAlignment="1">
      <alignment vertical="center"/>
    </xf>
    <xf numFmtId="3" fontId="2" fillId="5" borderId="32" xfId="0" applyNumberFormat="1" applyFont="1" applyFill="1" applyBorder="1" applyAlignment="1">
      <alignment vertical="center" wrapText="1"/>
    </xf>
    <xf numFmtId="3" fontId="3" fillId="0" borderId="37" xfId="0" applyNumberFormat="1" applyFont="1" applyBorder="1" applyAlignment="1">
      <alignment vertical="center"/>
    </xf>
    <xf numFmtId="10" fontId="21" fillId="10" borderId="21" xfId="0" applyNumberFormat="1" applyFont="1" applyFill="1" applyBorder="1" applyAlignment="1">
      <alignment horizontal="center" vertical="center"/>
    </xf>
    <xf numFmtId="3" fontId="3" fillId="0" borderId="38" xfId="0" applyNumberFormat="1" applyFont="1" applyBorder="1" applyAlignment="1">
      <alignment vertical="center"/>
    </xf>
    <xf numFmtId="10" fontId="21" fillId="10" borderId="25" xfId="0" applyNumberFormat="1" applyFont="1" applyFill="1" applyBorder="1" applyAlignment="1">
      <alignment horizontal="center" vertical="center"/>
    </xf>
    <xf numFmtId="3" fontId="21" fillId="0" borderId="26" xfId="0" applyNumberFormat="1" applyFont="1" applyBorder="1" applyAlignment="1">
      <alignment horizontal="center" vertical="center"/>
    </xf>
    <xf numFmtId="3" fontId="3" fillId="0" borderId="39" xfId="0" applyNumberFormat="1" applyFont="1" applyBorder="1" applyAlignment="1">
      <alignment vertical="center"/>
    </xf>
    <xf numFmtId="10" fontId="21" fillId="10" borderId="40" xfId="0" applyNumberFormat="1" applyFont="1" applyFill="1" applyBorder="1" applyAlignment="1">
      <alignment horizontal="center" vertical="center"/>
    </xf>
    <xf numFmtId="3" fontId="21" fillId="0" borderId="55" xfId="0" applyNumberFormat="1" applyFont="1" applyBorder="1" applyAlignment="1">
      <alignment horizontal="center" vertical="center"/>
    </xf>
    <xf numFmtId="0" fontId="21" fillId="0" borderId="42" xfId="0" applyFont="1" applyBorder="1"/>
    <xf numFmtId="0" fontId="21" fillId="0" borderId="0" xfId="0" applyFont="1" applyBorder="1"/>
    <xf numFmtId="0" fontId="21" fillId="0" borderId="0" xfId="0" applyFont="1" applyBorder="1" applyAlignment="1">
      <alignment horizontal="center"/>
    </xf>
    <xf numFmtId="1" fontId="21" fillId="0" borderId="12" xfId="0" applyNumberFormat="1" applyFont="1" applyBorder="1" applyAlignment="1">
      <alignment horizontal="center"/>
    </xf>
    <xf numFmtId="0" fontId="12" fillId="2" borderId="1" xfId="0" applyFont="1" applyFill="1" applyBorder="1" applyAlignment="1">
      <alignment textRotation="90" wrapText="1"/>
    </xf>
    <xf numFmtId="0" fontId="12" fillId="2" borderId="4" xfId="0" applyFont="1" applyFill="1" applyBorder="1" applyAlignment="1">
      <alignment textRotation="90" wrapText="1"/>
    </xf>
    <xf numFmtId="0" fontId="13" fillId="3" borderId="2" xfId="0" applyFont="1" applyFill="1" applyBorder="1" applyAlignment="1">
      <alignment horizontal="center" vertical="center"/>
    </xf>
    <xf numFmtId="0" fontId="0" fillId="0" borderId="2" xfId="0" applyBorder="1" applyAlignment="1"/>
    <xf numFmtId="0" fontId="0" fillId="0" borderId="3" xfId="0" applyBorder="1" applyAlignment="1"/>
    <xf numFmtId="0" fontId="14" fillId="2" borderId="0" xfId="0" applyFont="1" applyFill="1" applyBorder="1" applyAlignment="1">
      <alignment horizontal="right" vertical="center"/>
    </xf>
    <xf numFmtId="0" fontId="14" fillId="2" borderId="0" xfId="0" applyFont="1" applyFill="1" applyBorder="1" applyAlignment="1">
      <alignment horizontal="right"/>
    </xf>
    <xf numFmtId="0" fontId="0" fillId="0" borderId="9" xfId="0" applyBorder="1" applyAlignment="1">
      <alignment horizontal="center" vertical="center" wrapText="1"/>
    </xf>
    <xf numFmtId="0" fontId="16" fillId="0" borderId="10" xfId="0" applyFont="1" applyBorder="1" applyAlignment="1">
      <alignment horizontal="center" vertical="center" wrapText="1"/>
    </xf>
    <xf numFmtId="0" fontId="16" fillId="0" borderId="14" xfId="0" applyFont="1" applyBorder="1" applyAlignment="1">
      <alignment horizontal="center" vertical="center" wrapText="1"/>
    </xf>
    <xf numFmtId="0" fontId="16" fillId="0" borderId="18" xfId="0" applyFont="1" applyBorder="1" applyAlignment="1">
      <alignment horizontal="center" vertical="center" wrapText="1"/>
    </xf>
    <xf numFmtId="0" fontId="17" fillId="2" borderId="11" xfId="0" applyFont="1" applyFill="1" applyBorder="1" applyAlignment="1">
      <alignment horizontal="center" vertical="center" wrapText="1"/>
    </xf>
    <xf numFmtId="0" fontId="17" fillId="2" borderId="15" xfId="0" applyFont="1" applyFill="1" applyBorder="1" applyAlignment="1">
      <alignment vertical="center"/>
    </xf>
    <xf numFmtId="0" fontId="17" fillId="2" borderId="16" xfId="0" applyFont="1" applyFill="1" applyBorder="1" applyAlignment="1">
      <alignment vertical="center"/>
    </xf>
    <xf numFmtId="0" fontId="38" fillId="2" borderId="0" xfId="0" applyFont="1" applyFill="1" applyBorder="1" applyAlignment="1">
      <alignment horizontal="right" vertical="center" wrapText="1"/>
    </xf>
    <xf numFmtId="0" fontId="13" fillId="2" borderId="0" xfId="0" applyFont="1" applyFill="1" applyAlignment="1">
      <alignment horizontal="right"/>
    </xf>
    <xf numFmtId="0" fontId="13" fillId="2" borderId="12" xfId="0" applyFont="1" applyFill="1" applyBorder="1" applyAlignment="1">
      <alignment horizontal="right"/>
    </xf>
    <xf numFmtId="0" fontId="4" fillId="0" borderId="0" xfId="0" applyFont="1" applyBorder="1" applyAlignment="1">
      <alignment horizontal="center" vertical="center" wrapText="1"/>
    </xf>
    <xf numFmtId="0" fontId="12" fillId="2" borderId="0" xfId="0" applyFont="1" applyFill="1" applyBorder="1" applyAlignment="1">
      <alignment horizontal="center" vertical="center" wrapText="1"/>
    </xf>
    <xf numFmtId="0" fontId="0" fillId="0" borderId="0" xfId="0" applyAlignment="1">
      <alignment horizontal="center" vertical="center"/>
    </xf>
    <xf numFmtId="0" fontId="0" fillId="0" borderId="8" xfId="0" applyBorder="1" applyAlignment="1">
      <alignment horizontal="center" vertical="center"/>
    </xf>
    <xf numFmtId="3" fontId="24" fillId="3" borderId="31" xfId="0" applyNumberFormat="1" applyFont="1" applyFill="1" applyBorder="1" applyAlignment="1"/>
    <xf numFmtId="0" fontId="0" fillId="0" borderId="32" xfId="0" applyBorder="1" applyAlignment="1"/>
    <xf numFmtId="3" fontId="25" fillId="5" borderId="0" xfId="0" applyNumberFormat="1" applyFont="1" applyFill="1" applyBorder="1" applyAlignment="1">
      <alignment horizontal="center" vertical="center"/>
    </xf>
    <xf numFmtId="0" fontId="13" fillId="2" borderId="4" xfId="0" applyFont="1" applyFill="1" applyBorder="1" applyAlignment="1">
      <alignment wrapText="1"/>
    </xf>
    <xf numFmtId="0" fontId="13" fillId="0" borderId="12" xfId="0" applyFont="1" applyBorder="1" applyAlignment="1">
      <alignment wrapText="1"/>
    </xf>
    <xf numFmtId="0" fontId="12" fillId="2" borderId="36"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3" fillId="2" borderId="8" xfId="0" applyFont="1" applyFill="1" applyBorder="1" applyAlignment="1"/>
    <xf numFmtId="0" fontId="13" fillId="2" borderId="45" xfId="0" applyFont="1" applyFill="1" applyBorder="1" applyAlignment="1"/>
    <xf numFmtId="3" fontId="2" fillId="9" borderId="9" xfId="0" applyNumberFormat="1" applyFont="1" applyFill="1" applyBorder="1" applyAlignment="1">
      <alignment horizontal="center" vertical="center"/>
    </xf>
    <xf numFmtId="0" fontId="2" fillId="9" borderId="9" xfId="0" applyFont="1" applyFill="1" applyBorder="1" applyAlignment="1">
      <alignment horizontal="center"/>
    </xf>
    <xf numFmtId="0" fontId="23" fillId="0" borderId="34" xfId="0" applyFont="1" applyBorder="1" applyAlignment="1">
      <alignment horizontal="center" vertical="center" wrapText="1"/>
    </xf>
    <xf numFmtId="0" fontId="23" fillId="0" borderId="32" xfId="0" applyFont="1" applyBorder="1" applyAlignment="1">
      <alignment wrapText="1"/>
    </xf>
    <xf numFmtId="0" fontId="23" fillId="0" borderId="35" xfId="0" applyFont="1" applyBorder="1" applyAlignment="1">
      <alignment wrapText="1"/>
    </xf>
    <xf numFmtId="0" fontId="23" fillId="0" borderId="42" xfId="0" applyFont="1" applyBorder="1" applyAlignment="1">
      <alignment wrapText="1"/>
    </xf>
    <xf numFmtId="0" fontId="23" fillId="0" borderId="0" xfId="0" applyFont="1" applyAlignment="1">
      <alignment wrapText="1"/>
    </xf>
    <xf numFmtId="0" fontId="23" fillId="0" borderId="12" xfId="0" applyFont="1" applyBorder="1" applyAlignment="1">
      <alignment wrapText="1"/>
    </xf>
    <xf numFmtId="0" fontId="23" fillId="0" borderId="0" xfId="0" applyFont="1" applyBorder="1" applyAlignment="1">
      <alignment wrapText="1"/>
    </xf>
    <xf numFmtId="0" fontId="7" fillId="0" borderId="32" xfId="0" applyFont="1" applyBorder="1" applyAlignment="1">
      <alignment horizontal="center" vertical="center" wrapText="1"/>
    </xf>
    <xf numFmtId="0" fontId="7" fillId="0" borderId="0" xfId="0" applyFont="1" applyAlignment="1">
      <alignment horizontal="center" vertical="center" wrapText="1"/>
    </xf>
    <xf numFmtId="0" fontId="12" fillId="2" borderId="17" xfId="0" applyFont="1" applyFill="1" applyBorder="1" applyAlignment="1">
      <alignment textRotation="90" wrapText="1"/>
    </xf>
    <xf numFmtId="0" fontId="14" fillId="2" borderId="0" xfId="0" applyFont="1" applyFill="1" applyBorder="1" applyAlignment="1">
      <alignment horizontal="right" vertical="center" wrapText="1"/>
    </xf>
    <xf numFmtId="0" fontId="18" fillId="2" borderId="0" xfId="0" applyFont="1" applyFill="1" applyAlignment="1">
      <alignment horizontal="right"/>
    </xf>
    <xf numFmtId="0" fontId="18" fillId="2" borderId="12" xfId="0" applyFont="1" applyFill="1" applyBorder="1" applyAlignment="1">
      <alignment horizontal="right"/>
    </xf>
    <xf numFmtId="0" fontId="13" fillId="0" borderId="0" xfId="0" applyFont="1" applyAlignment="1">
      <alignment horizontal="center" vertical="center"/>
    </xf>
    <xf numFmtId="0" fontId="13" fillId="0" borderId="8" xfId="0" applyFont="1" applyBorder="1" applyAlignment="1">
      <alignment horizontal="center" vertical="center"/>
    </xf>
    <xf numFmtId="0" fontId="13" fillId="2" borderId="13" xfId="0" applyFont="1" applyFill="1" applyBorder="1" applyAlignment="1">
      <alignment horizontal="right" vertical="center"/>
    </xf>
    <xf numFmtId="0" fontId="13" fillId="2" borderId="6" xfId="0" applyFont="1" applyFill="1" applyBorder="1" applyAlignment="1">
      <alignment horizontal="right" vertical="center"/>
    </xf>
    <xf numFmtId="0" fontId="13" fillId="2" borderId="7" xfId="0" applyFont="1" applyFill="1" applyBorder="1" applyAlignment="1">
      <alignment horizontal="right" vertical="center"/>
    </xf>
    <xf numFmtId="0" fontId="2" fillId="0" borderId="34" xfId="0" applyFont="1" applyBorder="1" applyAlignment="1">
      <alignment horizontal="center" vertical="center" wrapText="1"/>
    </xf>
    <xf numFmtId="0" fontId="0" fillId="0" borderId="43" xfId="0" applyBorder="1" applyAlignment="1"/>
    <xf numFmtId="0" fontId="0" fillId="0" borderId="5" xfId="0" applyBorder="1" applyAlignment="1"/>
    <xf numFmtId="0" fontId="39" fillId="2" borderId="15" xfId="0" applyFont="1" applyFill="1" applyBorder="1" applyAlignment="1">
      <alignment vertical="center" textRotation="90"/>
    </xf>
    <xf numFmtId="0" fontId="16" fillId="0" borderId="34" xfId="0" applyFont="1" applyBorder="1" applyAlignment="1">
      <alignment horizontal="center" vertical="center" wrapText="1"/>
    </xf>
    <xf numFmtId="0" fontId="16" fillId="0" borderId="32" xfId="0" applyFont="1" applyBorder="1" applyAlignment="1">
      <alignment wrapText="1"/>
    </xf>
    <xf numFmtId="0" fontId="16" fillId="0" borderId="35" xfId="0" applyFont="1" applyBorder="1" applyAlignment="1">
      <alignment wrapText="1"/>
    </xf>
    <xf numFmtId="0" fontId="16" fillId="0" borderId="42" xfId="0" applyFont="1" applyBorder="1" applyAlignment="1">
      <alignment wrapText="1"/>
    </xf>
    <xf numFmtId="0" fontId="16" fillId="0" borderId="0" xfId="0" applyFont="1" applyAlignment="1">
      <alignment wrapText="1"/>
    </xf>
    <xf numFmtId="0" fontId="16" fillId="0" borderId="12" xfId="0" applyFont="1" applyBorder="1" applyAlignment="1">
      <alignment wrapText="1"/>
    </xf>
    <xf numFmtId="0" fontId="16" fillId="0" borderId="0" xfId="0" applyFont="1" applyBorder="1" applyAlignment="1">
      <alignment wrapText="1"/>
    </xf>
    <xf numFmtId="3" fontId="24" fillId="3" borderId="53" xfId="0" applyNumberFormat="1" applyFont="1" applyFill="1" applyBorder="1" applyAlignment="1">
      <alignment horizontal="right" vertical="center"/>
    </xf>
    <xf numFmtId="0" fontId="0" fillId="0" borderId="51" xfId="0" applyBorder="1" applyAlignment="1"/>
    <xf numFmtId="3" fontId="25" fillId="5" borderId="51" xfId="0" applyNumberFormat="1" applyFont="1" applyFill="1" applyBorder="1" applyAlignment="1">
      <alignment horizontal="center" vertical="center"/>
    </xf>
    <xf numFmtId="0" fontId="6" fillId="0" borderId="32" xfId="0" applyFont="1" applyBorder="1" applyAlignment="1">
      <alignment horizontal="center" vertical="center" wrapText="1"/>
    </xf>
    <xf numFmtId="0" fontId="6" fillId="0" borderId="0" xfId="0" applyFont="1" applyAlignment="1">
      <alignment horizontal="center" vertical="center" wrapText="1"/>
    </xf>
    <xf numFmtId="0" fontId="6" fillId="0" borderId="13" xfId="0" applyFont="1" applyFill="1" applyBorder="1" applyAlignment="1">
      <alignment horizontal="center" vertical="center" wrapText="1"/>
    </xf>
    <xf numFmtId="0" fontId="0" fillId="0" borderId="6" xfId="0" applyFill="1" applyBorder="1" applyAlignment="1">
      <alignment horizontal="center" vertical="center"/>
    </xf>
    <xf numFmtId="0" fontId="0" fillId="0" borderId="7" xfId="0" applyFill="1" applyBorder="1" applyAlignment="1">
      <alignment horizontal="center" vertical="center"/>
    </xf>
  </cellXfs>
  <cellStyles count="1">
    <cellStyle name="Normal" xfId="0" builtinId="0"/>
  </cellStyles>
  <dxfs count="9">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styleSheet>
</file>

<file path=xl/_rels/workbook.xml.rels><?xml version="1.0" encoding="UTF-8" standalone="yes"?>
<Relationships xmlns="http://schemas.openxmlformats.org/package/2006/relationships"><Relationship Id="rId11" Type="http://schemas.openxmlformats.org/officeDocument/2006/relationships/externalLink" Target="externalLinks/externalLink1.xml"/><Relationship Id="rId12" Type="http://schemas.openxmlformats.org/officeDocument/2006/relationships/externalLink" Target="externalLinks/externalLink2.xml"/><Relationship Id="rId13" Type="http://schemas.openxmlformats.org/officeDocument/2006/relationships/theme" Target="theme/theme1.xml"/><Relationship Id="rId14" Type="http://schemas.openxmlformats.org/officeDocument/2006/relationships/styles" Target="styles.xml"/><Relationship Id="rId15" Type="http://schemas.openxmlformats.org/officeDocument/2006/relationships/sharedStrings" Target="sharedStrings.xml"/><Relationship Id="rId1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worksheet" Target="worksheets/sheet10.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44450</xdr:rowOff>
    </xdr:from>
    <xdr:to>
      <xdr:col>6</xdr:col>
      <xdr:colOff>805148</xdr:colOff>
      <xdr:row>7</xdr:row>
      <xdr:rowOff>63500</xdr:rowOff>
    </xdr:to>
    <xdr:pic>
      <xdr:nvPicPr>
        <xdr:cNvPr id="2" name="Image 1" descr="Capture d’écran 2017-01-11 à 13.36.36.png">
          <a:extLst>
            <a:ext uri="{FF2B5EF4-FFF2-40B4-BE49-F238E27FC236}">
              <a16:creationId xmlns="" xmlns:xdr="http://schemas.openxmlformats.org/drawingml/2006/spreadsheetDrawing" xmlns:a="http://schemas.openxmlformats.org/drawingml/2006/main" xmlns:a16="http://schemas.microsoft.com/office/drawing/2014/main" xmlns:lc="http://schemas.openxmlformats.org/drawingml/2006/lockedCanvas" id="{00000000-0008-0000-0000-00001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196850"/>
          <a:ext cx="5758148" cy="933450"/>
        </a:xfrm>
        <a:prstGeom prst="rect">
          <a:avLst/>
        </a:prstGeom>
        <a:noFill/>
        <a:ln w="9525">
          <a:noFill/>
          <a:miter lim="800000"/>
          <a:headEnd/>
          <a:tailEnd/>
        </a:ln>
      </xdr:spPr>
    </xdr:pic>
    <xdr:clientData/>
  </xdr:twoCellAnchor>
  <xdr:oneCellAnchor>
    <xdr:from>
      <xdr:col>0</xdr:col>
      <xdr:colOff>139700</xdr:colOff>
      <xdr:row>9</xdr:row>
      <xdr:rowOff>0</xdr:rowOff>
    </xdr:from>
    <xdr:ext cx="5435600" cy="4524316"/>
    <xdr:sp macro="" textlink="">
      <xdr:nvSpPr>
        <xdr:cNvPr id="3" name="ZoneTexte 2"/>
        <xdr:cNvSpPr txBox="1"/>
      </xdr:nvSpPr>
      <xdr:spPr>
        <a:xfrm>
          <a:off x="139700" y="1371600"/>
          <a:ext cx="5435600" cy="4524316"/>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lang="fr-FR" sz="1600"/>
            <a:t>Les grilles de calculs proposées sont une compilation des principaux</a:t>
          </a:r>
          <a:r>
            <a:rPr lang="fr-FR" sz="1600" baseline="0"/>
            <a:t> barèmes de cessions de droits pour les oeuvres préexistantes.</a:t>
          </a:r>
        </a:p>
        <a:p>
          <a:endParaRPr lang="fr-FR" sz="1600" baseline="0"/>
        </a:p>
        <a:p>
          <a:r>
            <a:rPr lang="fr-FR" sz="1600" baseline="0"/>
            <a:t>Les différences d'approches, de modes de raisonnement, de tranches ont contraint à faire des interprétations parfois très libres des documents originaux, qu'il est conseillé de consulter en cas de doute.</a:t>
          </a:r>
          <a:br>
            <a:rPr lang="fr-FR" sz="1600" baseline="0"/>
          </a:br>
          <a:r>
            <a:rPr lang="fr-FR" sz="1600" baseline="0"/>
            <a:t/>
          </a:r>
          <a:br>
            <a:rPr lang="fr-FR" sz="1600" baseline="0"/>
          </a:br>
          <a:r>
            <a:rPr lang="fr-FR" sz="1600" baseline="0"/>
            <a:t>Toutefois cette approche permet des comparatifs et propose des variantes calculées soit sur une valeur moyenne, soit en prenant la plus basse oula plus haute. </a:t>
          </a:r>
          <a:br>
            <a:rPr lang="fr-FR" sz="1600" baseline="0"/>
          </a:br>
          <a:r>
            <a:rPr lang="fr-FR" sz="1600" baseline="0"/>
            <a:t/>
          </a:r>
          <a:br>
            <a:rPr lang="fr-FR" sz="1600" baseline="0"/>
          </a:br>
          <a:r>
            <a:rPr lang="fr-FR" sz="1600" baseline="0"/>
            <a:t>Il est possible d'utiliser ces grilles pour les oeuvres de commande en appliquant un coefficient modérateur qui permet de tenir compte du fait que le client paye la production de l'oeuvre (ce coefficient est par défaut à 3, il peut être personnalisé)</a:t>
          </a:r>
          <a:endParaRPr lang="fr-FR"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_DEVIS-FACT-06dec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_DEVIS-FACT-24nov2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 Lire"/>
      <sheetName val="Base clients"/>
      <sheetName val="Votre profil"/>
      <sheetName val="Devis-Fact"/>
      <sheetName val="Annexe CGV"/>
      <sheetName val="Facture d'acompte"/>
      <sheetName val="Liste frais"/>
      <sheetName val="Droit dossier de presse"/>
      <sheetName val="Temps passé"/>
      <sheetName val="Portraits corpo &amp; catal objets"/>
      <sheetName val="Droit web photo video"/>
      <sheetName val="Droits print &amp; expo "/>
      <sheetName val="Droit packaging"/>
      <sheetName val="Droits commande publicité"/>
      <sheetName val="Frais de déplacement"/>
      <sheetName val="Equipe et Location"/>
      <sheetName val="Evaluation loc. studio"/>
      <sheetName val="Fiche de prod"/>
      <sheetName val="Retro-Planning"/>
      <sheetName val="Graphique Devis"/>
      <sheetName val="Bareme mannequin"/>
      <sheetName val="Calcul intérêt de retard"/>
      <sheetName val="Feuil1"/>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ow r="37">
          <cell r="J37" t="e">
            <v>#DIV/0!</v>
          </cell>
          <cell r="K37">
            <v>0</v>
          </cell>
        </row>
        <row r="49">
          <cell r="M49">
            <v>0</v>
          </cell>
        </row>
        <row r="55">
          <cell r="J55" t="e">
            <v>#DIV/0!</v>
          </cell>
          <cell r="K55">
            <v>0</v>
          </cell>
        </row>
      </sheetData>
      <sheetData sheetId="10" refreshError="1"/>
      <sheetData sheetId="11">
        <row r="11">
          <cell r="P11">
            <v>75</v>
          </cell>
        </row>
        <row r="24">
          <cell r="P24">
            <v>520</v>
          </cell>
        </row>
      </sheetData>
      <sheetData sheetId="12" refreshError="1"/>
      <sheetData sheetId="13" refreshError="1"/>
      <sheetData sheetId="14">
        <row r="4">
          <cell r="P4">
            <v>0</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A Lire"/>
      <sheetName val="Base clients"/>
      <sheetName val="Votre profil"/>
      <sheetName val="Devis-Fact"/>
      <sheetName val="Annexe CGV"/>
      <sheetName val="Temps passé"/>
      <sheetName val="Portraits corpo &amp; catal objets"/>
      <sheetName val="Droit web photo video"/>
      <sheetName val="Droits print &amp; expo "/>
      <sheetName val="Droit packaging"/>
      <sheetName val="Droits commande publicité"/>
      <sheetName val="Equipe et Location"/>
      <sheetName val="Frais de déplacement"/>
      <sheetName val="Liste frais"/>
      <sheetName val="Evaluation loc. studio"/>
      <sheetName val="Facture d'acompte"/>
      <sheetName val="Fiche de prod"/>
      <sheetName val="Retro-Planning"/>
      <sheetName val="Graphique Devis"/>
      <sheetName val="Bareme mannequin"/>
      <sheetName val="Calcul intérêt de retard"/>
      <sheetName val="Feuil1"/>
    </sheetNames>
    <sheetDataSet>
      <sheetData sheetId="0" refreshError="1"/>
      <sheetData sheetId="1" refreshError="1"/>
      <sheetData sheetId="2" refreshError="1"/>
      <sheetData sheetId="3" refreshError="1"/>
      <sheetData sheetId="4" refreshError="1"/>
      <sheetData sheetId="5" refreshError="1"/>
      <sheetData sheetId="6">
        <row r="37">
          <cell r="J37">
            <v>24.37</v>
          </cell>
          <cell r="K37">
            <v>0</v>
          </cell>
        </row>
        <row r="49">
          <cell r="M49">
            <v>0</v>
          </cell>
        </row>
        <row r="55">
          <cell r="J55">
            <v>21.083333333333332</v>
          </cell>
          <cell r="K55">
            <v>0</v>
          </cell>
        </row>
      </sheetData>
      <sheetData sheetId="7" refreshError="1"/>
      <sheetData sheetId="8">
        <row r="11">
          <cell r="P11">
            <v>50</v>
          </cell>
        </row>
        <row r="24">
          <cell r="P24">
            <v>300</v>
          </cell>
        </row>
        <row r="28">
          <cell r="L28">
            <v>870</v>
          </cell>
        </row>
        <row r="37">
          <cell r="P37">
            <v>520</v>
          </cell>
        </row>
      </sheetData>
      <sheetData sheetId="9" refreshError="1"/>
      <sheetData sheetId="10" refreshError="1"/>
      <sheetData sheetId="11" refreshError="1"/>
      <sheetData sheetId="12">
        <row r="4">
          <cell r="P4">
            <v>0.15</v>
          </cell>
        </row>
      </sheetData>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
  <sheetViews>
    <sheetView showGridLines="0" view="pageLayout" workbookViewId="0">
      <selection activeCell="E46" sqref="E46"/>
    </sheetView>
  </sheetViews>
  <sheetFormatPr baseColWidth="10" defaultRowHeight="12"/>
  <sheetData/>
  <phoneticPr fontId="11" type="noConversion"/>
  <pageMargins left="0.75" right="0.75" top="1" bottom="1" header="0.5" footer="0.5"/>
  <pageSetup paperSize="10" orientation="portrait" horizontalDpi="4294967292" verticalDpi="4294967292"/>
  <drawing r:id="rId1"/>
  <extLst>
    <ext xmlns:mx="http://schemas.microsoft.com/office/mac/excel/2008/main" uri="http://schemas.microsoft.com/office/mac/excel/2008/main">
      <mx:PLV Mode="1"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enableFormatConditionsCalculation="0">
    <pageSetUpPr fitToPage="1"/>
  </sheetPr>
  <dimension ref="A1:M22"/>
  <sheetViews>
    <sheetView showGridLines="0" view="pageLayout" zoomScale="125" workbookViewId="0">
      <selection activeCell="K9" sqref="K9"/>
    </sheetView>
  </sheetViews>
  <sheetFormatPr baseColWidth="10" defaultRowHeight="12"/>
  <cols>
    <col min="1" max="1" width="6" customWidth="1"/>
    <col min="2" max="2" width="2.33203125" customWidth="1"/>
    <col min="3" max="3" width="19" customWidth="1"/>
    <col min="4" max="4" width="16" customWidth="1"/>
    <col min="5" max="5" width="15.1640625" customWidth="1"/>
    <col min="6" max="6" width="14.83203125" customWidth="1"/>
    <col min="7" max="7" width="8.83203125" hidden="1" customWidth="1"/>
    <col min="8" max="8" width="9.1640625" hidden="1" customWidth="1"/>
    <col min="9" max="9" width="8.5" hidden="1" customWidth="1"/>
    <col min="10" max="10" width="22" hidden="1" customWidth="1"/>
    <col min="11" max="11" width="18" customWidth="1"/>
    <col min="12" max="12" width="9.83203125" hidden="1" customWidth="1"/>
    <col min="13" max="13" width="1.6640625" customWidth="1"/>
  </cols>
  <sheetData>
    <row r="1" spans="1:13" ht="22" customHeight="1">
      <c r="A1" s="145" t="s">
        <v>70</v>
      </c>
      <c r="B1" s="147" t="s">
        <v>106</v>
      </c>
      <c r="C1" s="148"/>
      <c r="D1" s="148"/>
      <c r="E1" s="148"/>
      <c r="F1" s="148"/>
      <c r="G1" s="148"/>
      <c r="H1" s="148"/>
      <c r="I1" s="148"/>
      <c r="J1" s="148"/>
      <c r="K1" s="149"/>
      <c r="L1" s="1"/>
      <c r="M1" s="1"/>
    </row>
    <row r="2" spans="1:13" ht="14" customHeight="1">
      <c r="A2" s="146"/>
      <c r="B2" s="2"/>
      <c r="C2" s="2"/>
      <c r="D2" s="2"/>
      <c r="E2" s="3"/>
      <c r="F2" s="4" t="s">
        <v>94</v>
      </c>
      <c r="G2" s="5"/>
      <c r="H2" s="6"/>
      <c r="I2" s="7"/>
      <c r="J2" s="2"/>
      <c r="K2" s="8"/>
      <c r="L2" s="1"/>
      <c r="M2" s="1"/>
    </row>
    <row r="3" spans="1:13" ht="17">
      <c r="A3" s="146"/>
      <c r="B3" s="2"/>
      <c r="C3" s="150" t="s">
        <v>95</v>
      </c>
      <c r="D3" s="151"/>
      <c r="E3" s="9"/>
      <c r="F3" s="10">
        <v>3</v>
      </c>
      <c r="J3" s="152" t="s">
        <v>97</v>
      </c>
      <c r="K3" s="153" t="str">
        <f>IF(E3="x","Pour une œuvre de commande (production payée par le client)","Pour une œuvre préexistante")</f>
        <v>Pour une œuvre préexistante</v>
      </c>
      <c r="L3" s="1"/>
      <c r="M3" s="1"/>
    </row>
    <row r="4" spans="1:13" ht="17">
      <c r="A4" s="146"/>
      <c r="B4" s="2"/>
      <c r="C4" s="156" t="s">
        <v>47</v>
      </c>
      <c r="D4" s="159" t="s">
        <v>83</v>
      </c>
      <c r="E4" s="160"/>
      <c r="F4" s="11"/>
      <c r="G4" s="12"/>
      <c r="H4" s="12"/>
      <c r="I4" s="13"/>
      <c r="J4" s="152"/>
      <c r="K4" s="154"/>
      <c r="L4" s="1"/>
      <c r="M4" s="1"/>
    </row>
    <row r="5" spans="1:13" ht="17">
      <c r="A5" s="146"/>
      <c r="B5" s="2"/>
      <c r="C5" s="157"/>
      <c r="D5" s="159" t="s">
        <v>84</v>
      </c>
      <c r="E5" s="160"/>
      <c r="F5" s="9" t="s">
        <v>69</v>
      </c>
      <c r="G5" s="12"/>
      <c r="H5" s="12"/>
      <c r="I5" s="13"/>
      <c r="J5" s="152"/>
      <c r="K5" s="154"/>
      <c r="L5" s="1"/>
      <c r="M5" s="1"/>
    </row>
    <row r="6" spans="1:13" ht="17">
      <c r="A6" s="146"/>
      <c r="B6" s="2"/>
      <c r="C6" s="158"/>
      <c r="D6" s="159" t="s">
        <v>61</v>
      </c>
      <c r="E6" s="160"/>
      <c r="F6" s="9"/>
      <c r="G6" s="12"/>
      <c r="H6" s="12"/>
      <c r="I6" s="13"/>
      <c r="J6" s="152"/>
      <c r="K6" s="154"/>
      <c r="L6" s="1"/>
      <c r="M6" s="1"/>
    </row>
    <row r="7" spans="1:13" ht="26">
      <c r="A7" s="186"/>
      <c r="B7" s="2"/>
      <c r="C7" s="66" t="s">
        <v>105</v>
      </c>
      <c r="D7" s="15" t="s">
        <v>53</v>
      </c>
      <c r="E7" s="15" t="s">
        <v>54</v>
      </c>
      <c r="F7" s="15" t="s">
        <v>55</v>
      </c>
      <c r="J7" s="152"/>
      <c r="K7" s="155"/>
      <c r="L7" s="1" t="s">
        <v>51</v>
      </c>
      <c r="M7" s="1"/>
    </row>
    <row r="8" spans="1:13" ht="16" customHeight="1">
      <c r="A8" s="9"/>
      <c r="B8" s="16" t="s">
        <v>56</v>
      </c>
      <c r="C8" s="17">
        <v>150000</v>
      </c>
      <c r="D8" s="57">
        <v>470</v>
      </c>
      <c r="E8" s="57">
        <v>491</v>
      </c>
      <c r="F8" s="58">
        <v>498</v>
      </c>
      <c r="G8" s="18">
        <f t="shared" ref="G8:G15" si="0">AVERAGE(D8:F8)</f>
        <v>486.33333333333331</v>
      </c>
      <c r="H8" s="19">
        <f t="shared" ref="H8:H15" si="1">SMALL(D8:F8,1)</f>
        <v>470</v>
      </c>
      <c r="I8" s="19">
        <f t="shared" ref="I8:I15" si="2">LARGE(D8:F8,1)</f>
        <v>498</v>
      </c>
      <c r="J8" s="20">
        <f t="shared" ref="J8:J15" si="3">IF($F$5="x",G8,IF($F$6="x",H8,IF($F$4="x",I8,0)))</f>
        <v>486.33333333333331</v>
      </c>
      <c r="K8" s="21" t="b">
        <f t="shared" ref="K8:K15" si="4">IF(A8="x",IF($E$3="x",J8/$F$3,J8))</f>
        <v>0</v>
      </c>
      <c r="L8" s="1" t="str">
        <f>IF(A8="x",C8,"")</f>
        <v/>
      </c>
      <c r="M8" s="1"/>
    </row>
    <row r="9" spans="1:13" ht="16" customHeight="1">
      <c r="A9" s="9"/>
      <c r="B9" s="22" t="s">
        <v>56</v>
      </c>
      <c r="C9" s="23">
        <v>300000</v>
      </c>
      <c r="D9" s="59">
        <v>589</v>
      </c>
      <c r="E9" s="59">
        <v>840</v>
      </c>
      <c r="F9" s="60">
        <v>712</v>
      </c>
      <c r="G9" s="18">
        <f t="shared" si="0"/>
        <v>713.66666666666663</v>
      </c>
      <c r="H9" s="19">
        <f t="shared" si="1"/>
        <v>589</v>
      </c>
      <c r="I9" s="19">
        <f t="shared" si="2"/>
        <v>840</v>
      </c>
      <c r="J9" s="20">
        <f t="shared" si="3"/>
        <v>713.66666666666663</v>
      </c>
      <c r="K9" s="21" t="b">
        <f t="shared" si="4"/>
        <v>0</v>
      </c>
      <c r="L9" s="1" t="str">
        <f t="shared" ref="L9:L19" si="5">IF(A9="x",C9,"")</f>
        <v/>
      </c>
      <c r="M9" s="1"/>
    </row>
    <row r="10" spans="1:13" ht="16" customHeight="1">
      <c r="A10" s="9"/>
      <c r="B10" s="22" t="s">
        <v>56</v>
      </c>
      <c r="C10" s="23">
        <v>500000</v>
      </c>
      <c r="D10" s="59">
        <v>883</v>
      </c>
      <c r="E10" s="59">
        <v>840</v>
      </c>
      <c r="F10" s="60">
        <v>935</v>
      </c>
      <c r="G10" s="18">
        <f t="shared" si="0"/>
        <v>886</v>
      </c>
      <c r="H10" s="19">
        <f t="shared" si="1"/>
        <v>840</v>
      </c>
      <c r="I10" s="19">
        <f t="shared" si="2"/>
        <v>935</v>
      </c>
      <c r="J10" s="20">
        <f t="shared" si="3"/>
        <v>886</v>
      </c>
      <c r="K10" s="21" t="b">
        <f t="shared" si="4"/>
        <v>0</v>
      </c>
      <c r="L10" s="1" t="str">
        <f t="shared" si="5"/>
        <v/>
      </c>
      <c r="M10" s="1"/>
    </row>
    <row r="11" spans="1:13" ht="16" customHeight="1">
      <c r="A11" s="9"/>
      <c r="B11" s="22" t="s">
        <v>56</v>
      </c>
      <c r="C11" s="23">
        <v>1000000</v>
      </c>
      <c r="D11" s="59">
        <v>1178</v>
      </c>
      <c r="E11" s="59">
        <v>1061</v>
      </c>
      <c r="F11" s="60">
        <v>1246</v>
      </c>
      <c r="G11" s="18">
        <f t="shared" si="0"/>
        <v>1161.6666666666667</v>
      </c>
      <c r="H11" s="19">
        <f t="shared" si="1"/>
        <v>1061</v>
      </c>
      <c r="I11" s="19">
        <f t="shared" si="2"/>
        <v>1246</v>
      </c>
      <c r="J11" s="20">
        <f t="shared" si="3"/>
        <v>1161.6666666666667</v>
      </c>
      <c r="K11" s="21" t="b">
        <f t="shared" si="4"/>
        <v>0</v>
      </c>
      <c r="L11" s="1" t="str">
        <f t="shared" si="5"/>
        <v/>
      </c>
      <c r="M11" s="1"/>
    </row>
    <row r="12" spans="1:13" ht="16" customHeight="1">
      <c r="A12" s="9"/>
      <c r="B12" s="22" t="s">
        <v>56</v>
      </c>
      <c r="C12" s="67">
        <v>2500000</v>
      </c>
      <c r="D12" s="59">
        <v>2945</v>
      </c>
      <c r="E12" s="59">
        <v>1395</v>
      </c>
      <c r="F12" s="60">
        <v>3118</v>
      </c>
      <c r="G12" s="18">
        <f t="shared" si="0"/>
        <v>2486</v>
      </c>
      <c r="H12" s="19">
        <f t="shared" si="1"/>
        <v>1395</v>
      </c>
      <c r="I12" s="19">
        <f t="shared" si="2"/>
        <v>3118</v>
      </c>
      <c r="J12" s="20">
        <f t="shared" si="3"/>
        <v>2486</v>
      </c>
      <c r="K12" s="21" t="b">
        <f t="shared" si="4"/>
        <v>0</v>
      </c>
      <c r="L12" s="1" t="str">
        <f t="shared" si="5"/>
        <v/>
      </c>
      <c r="M12" s="1"/>
    </row>
    <row r="13" spans="1:13" ht="16" customHeight="1">
      <c r="A13" s="9"/>
      <c r="B13" s="22" t="s">
        <v>56</v>
      </c>
      <c r="C13" s="23">
        <v>5000000</v>
      </c>
      <c r="D13" s="59">
        <v>4712</v>
      </c>
      <c r="E13" s="59">
        <v>2702</v>
      </c>
      <c r="F13" s="60">
        <v>4989</v>
      </c>
      <c r="G13" s="18">
        <f t="shared" si="0"/>
        <v>4134.333333333333</v>
      </c>
      <c r="H13" s="19">
        <f t="shared" si="1"/>
        <v>2702</v>
      </c>
      <c r="I13" s="19">
        <f t="shared" si="2"/>
        <v>4989</v>
      </c>
      <c r="J13" s="20">
        <f t="shared" si="3"/>
        <v>4134.333333333333</v>
      </c>
      <c r="K13" s="21" t="b">
        <f t="shared" si="4"/>
        <v>0</v>
      </c>
      <c r="L13" s="1" t="str">
        <f t="shared" si="5"/>
        <v/>
      </c>
      <c r="M13" s="1"/>
    </row>
    <row r="14" spans="1:13" ht="16" customHeight="1">
      <c r="A14" s="9"/>
      <c r="B14" s="22" t="s">
        <v>56</v>
      </c>
      <c r="C14" s="23">
        <v>7500000</v>
      </c>
      <c r="D14" s="59">
        <v>4712</v>
      </c>
      <c r="E14" s="59">
        <v>4053</v>
      </c>
      <c r="F14" s="60">
        <f>F13*1.2</f>
        <v>5986.8</v>
      </c>
      <c r="G14" s="18">
        <f t="shared" si="0"/>
        <v>4917.2666666666664</v>
      </c>
      <c r="H14" s="19">
        <f t="shared" si="1"/>
        <v>4053</v>
      </c>
      <c r="I14" s="19">
        <f t="shared" si="2"/>
        <v>5986.8</v>
      </c>
      <c r="J14" s="20">
        <f t="shared" si="3"/>
        <v>4917.2666666666664</v>
      </c>
      <c r="K14" s="21" t="b">
        <f t="shared" si="4"/>
        <v>0</v>
      </c>
      <c r="L14" s="1" t="str">
        <f t="shared" si="5"/>
        <v/>
      </c>
      <c r="M14" s="1"/>
    </row>
    <row r="15" spans="1:13" ht="16" customHeight="1">
      <c r="A15" s="9"/>
      <c r="B15" s="22" t="s">
        <v>56</v>
      </c>
      <c r="C15" s="23">
        <v>10000000</v>
      </c>
      <c r="D15" s="59">
        <v>4712</v>
      </c>
      <c r="E15" s="59">
        <v>4731</v>
      </c>
      <c r="F15" s="60">
        <f>F14*1.2</f>
        <v>7184.16</v>
      </c>
      <c r="G15" s="18">
        <f t="shared" si="0"/>
        <v>5542.3866666666663</v>
      </c>
      <c r="H15" s="19">
        <f t="shared" si="1"/>
        <v>4712</v>
      </c>
      <c r="I15" s="19">
        <f t="shared" si="2"/>
        <v>7184.16</v>
      </c>
      <c r="J15" s="20">
        <f t="shared" si="3"/>
        <v>5542.3866666666663</v>
      </c>
      <c r="K15" s="21" t="b">
        <f t="shared" si="4"/>
        <v>0</v>
      </c>
      <c r="L15" s="1" t="str">
        <f t="shared" si="5"/>
        <v/>
      </c>
      <c r="M15" s="1"/>
    </row>
    <row r="16" spans="1:13" ht="16" customHeight="1">
      <c r="A16" s="177"/>
      <c r="B16" s="178"/>
      <c r="C16" s="178"/>
      <c r="D16" s="178"/>
      <c r="E16" s="178"/>
      <c r="F16" s="178"/>
      <c r="G16" s="178"/>
      <c r="H16" s="178"/>
      <c r="I16" s="178"/>
      <c r="J16" s="178"/>
      <c r="K16" s="179"/>
      <c r="L16" s="1"/>
      <c r="M16" s="1"/>
    </row>
    <row r="17" spans="1:13" ht="16" customHeight="1">
      <c r="A17" s="180"/>
      <c r="B17" s="181"/>
      <c r="C17" s="181"/>
      <c r="D17" s="181"/>
      <c r="E17" s="181"/>
      <c r="F17" s="181"/>
      <c r="G17" s="181"/>
      <c r="H17" s="181"/>
      <c r="I17" s="181"/>
      <c r="J17" s="181"/>
      <c r="K17" s="182"/>
      <c r="L17" s="1" t="str">
        <f>IF(A16="x",C17,"")</f>
        <v/>
      </c>
      <c r="M17" s="1"/>
    </row>
    <row r="18" spans="1:13" ht="16" customHeight="1">
      <c r="A18" s="180"/>
      <c r="B18" s="181"/>
      <c r="C18" s="181"/>
      <c r="D18" s="181"/>
      <c r="E18" s="181"/>
      <c r="F18" s="181"/>
      <c r="G18" s="181"/>
      <c r="H18" s="181"/>
      <c r="I18" s="181"/>
      <c r="J18" s="181"/>
      <c r="K18" s="182"/>
      <c r="L18" s="1" t="str">
        <f t="shared" si="5"/>
        <v/>
      </c>
      <c r="M18" s="1"/>
    </row>
    <row r="19" spans="1:13" ht="16" customHeight="1">
      <c r="A19" s="180"/>
      <c r="B19" s="183"/>
      <c r="C19" s="183"/>
      <c r="D19" s="183"/>
      <c r="E19" s="183"/>
      <c r="F19" s="183"/>
      <c r="G19" s="183"/>
      <c r="H19" s="183"/>
      <c r="I19" s="183"/>
      <c r="J19" s="183"/>
      <c r="K19" s="182"/>
      <c r="L19" s="1" t="str">
        <f t="shared" si="5"/>
        <v/>
      </c>
      <c r="M19" s="1"/>
    </row>
    <row r="20" spans="1:13" ht="16" customHeight="1">
      <c r="A20" s="184" t="s">
        <v>112</v>
      </c>
      <c r="B20" s="184"/>
      <c r="C20" s="184"/>
      <c r="D20" s="184"/>
      <c r="E20" s="184"/>
      <c r="F20" s="184"/>
      <c r="G20" s="184"/>
      <c r="H20" s="184"/>
      <c r="I20" s="184"/>
      <c r="J20" s="184"/>
      <c r="K20" s="184"/>
    </row>
    <row r="21" spans="1:13" ht="16" customHeight="1">
      <c r="A21" s="185"/>
      <c r="B21" s="185"/>
      <c r="C21" s="185"/>
      <c r="D21" s="185"/>
      <c r="E21" s="185"/>
      <c r="F21" s="185"/>
      <c r="G21" s="185"/>
      <c r="H21" s="185"/>
      <c r="I21" s="185"/>
      <c r="J21" s="185"/>
      <c r="K21" s="185"/>
    </row>
    <row r="22" spans="1:13" ht="16" customHeight="1">
      <c r="E22" s="1"/>
      <c r="F22" s="1"/>
    </row>
  </sheetData>
  <mergeCells count="11">
    <mergeCell ref="A16:K19"/>
    <mergeCell ref="A20:K21"/>
    <mergeCell ref="A1:A7"/>
    <mergeCell ref="B1:K1"/>
    <mergeCell ref="C3:D3"/>
    <mergeCell ref="J3:J7"/>
    <mergeCell ref="K3:K7"/>
    <mergeCell ref="C4:C6"/>
    <mergeCell ref="D4:E4"/>
    <mergeCell ref="D5:E5"/>
    <mergeCell ref="D6:E6"/>
  </mergeCells>
  <phoneticPr fontId="11" type="noConversion"/>
  <conditionalFormatting sqref="K8:K15">
    <cfRule type="cellIs" dxfId="0" priority="0" stopIfTrue="1" operator="equal">
      <formula>FALSE</formula>
    </cfRule>
  </conditionalFormatting>
  <pageMargins left="1.288888888888889" right="0.75000000000000011" top="0.75000000000000011" bottom="0.78222222222222226" header="0.5" footer="0.5"/>
  <pageSetup paperSize="10" orientation="landscape" horizontalDpi="4294967292" verticalDpi="4294967292"/>
  <headerFooter>
    <oddHeader>&amp;L© eric delamarre / GPLA - tous droits réservés - 05 décembre 2020_x000D_</oddHeader>
  </headerFooter>
  <extLst>
    <ext xmlns:mx="http://schemas.microsoft.com/office/mac/excel/2008/main" uri="http://schemas.microsoft.com/office/mac/excel/2008/main">
      <mx:PLV Mode="1"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enableFormatConditionsCalculation="0">
    <pageSetUpPr fitToPage="1"/>
  </sheetPr>
  <dimension ref="A1:X79"/>
  <sheetViews>
    <sheetView view="pageLayout" zoomScale="125" workbookViewId="0">
      <selection activeCell="A23" sqref="A23:G23"/>
    </sheetView>
  </sheetViews>
  <sheetFormatPr baseColWidth="10" defaultRowHeight="12"/>
  <cols>
    <col min="1" max="2" width="4.6640625" customWidth="1"/>
    <col min="3" max="3" width="12" customWidth="1"/>
    <col min="4" max="4" width="14.6640625" customWidth="1"/>
    <col min="5" max="5" width="16" customWidth="1"/>
    <col min="6" max="6" width="15.1640625" customWidth="1"/>
    <col min="7" max="7" width="19.5" customWidth="1"/>
    <col min="8" max="8" width="8.83203125" hidden="1" customWidth="1"/>
    <col min="9" max="9" width="9.1640625" hidden="1" customWidth="1"/>
    <col min="10" max="10" width="8.5" hidden="1" customWidth="1"/>
    <col min="11" max="11" width="10.6640625" hidden="1" customWidth="1"/>
    <col min="12" max="12" width="21.6640625" customWidth="1"/>
    <col min="13" max="13" width="12" hidden="1" customWidth="1"/>
    <col min="14" max="14" width="1.6640625" customWidth="1"/>
  </cols>
  <sheetData>
    <row r="1" spans="1:14" ht="22" customHeight="1">
      <c r="A1" s="145" t="s">
        <v>58</v>
      </c>
      <c r="B1" s="147" t="s">
        <v>41</v>
      </c>
      <c r="C1" s="148"/>
      <c r="D1" s="148"/>
      <c r="E1" s="148"/>
      <c r="F1" s="148"/>
      <c r="G1" s="148"/>
      <c r="H1" s="148"/>
      <c r="I1" s="148"/>
      <c r="J1" s="148"/>
      <c r="K1" s="148"/>
      <c r="L1" s="149"/>
      <c r="M1" s="1"/>
      <c r="N1" s="1"/>
    </row>
    <row r="2" spans="1:14" ht="14" customHeight="1">
      <c r="A2" s="146"/>
      <c r="B2" s="2"/>
      <c r="C2" s="2"/>
      <c r="D2" s="2"/>
      <c r="E2" s="2"/>
      <c r="F2" s="3"/>
      <c r="G2" s="4" t="s">
        <v>94</v>
      </c>
      <c r="H2" s="5"/>
      <c r="I2" s="6"/>
      <c r="J2" s="7"/>
      <c r="K2" s="2"/>
      <c r="L2" s="8"/>
      <c r="M2" s="1"/>
      <c r="N2" s="1"/>
    </row>
    <row r="3" spans="1:14" ht="19" customHeight="1">
      <c r="A3" s="146"/>
      <c r="B3" s="2"/>
      <c r="C3" s="150" t="s">
        <v>95</v>
      </c>
      <c r="D3" s="151"/>
      <c r="E3" s="151"/>
      <c r="F3" s="9"/>
      <c r="G3" s="10">
        <v>3</v>
      </c>
      <c r="K3" s="152" t="s">
        <v>97</v>
      </c>
      <c r="L3" s="153" t="str">
        <f>IF(F3="x","Pour une œuvre de commande (production payée par le client)","Pour une œuvre préexistante")</f>
        <v>Pour une œuvre préexistante</v>
      </c>
      <c r="M3" s="1"/>
      <c r="N3" s="1"/>
    </row>
    <row r="4" spans="1:14" ht="19" customHeight="1">
      <c r="A4" s="146"/>
      <c r="B4" s="2"/>
      <c r="C4" s="156" t="s">
        <v>47</v>
      </c>
      <c r="D4" s="159" t="s">
        <v>83</v>
      </c>
      <c r="E4" s="160"/>
      <c r="F4" s="161"/>
      <c r="G4" s="11"/>
      <c r="H4" s="12"/>
      <c r="I4" s="12"/>
      <c r="J4" s="13"/>
      <c r="K4" s="152"/>
      <c r="L4" s="154"/>
      <c r="M4" s="1"/>
      <c r="N4" s="1"/>
    </row>
    <row r="5" spans="1:14" ht="18" customHeight="1">
      <c r="A5" s="146"/>
      <c r="B5" s="2"/>
      <c r="C5" s="157"/>
      <c r="D5" s="159" t="s">
        <v>84</v>
      </c>
      <c r="E5" s="160"/>
      <c r="F5" s="161"/>
      <c r="G5" s="9" t="s">
        <v>116</v>
      </c>
      <c r="H5" s="12"/>
      <c r="I5" s="12"/>
      <c r="J5" s="13"/>
      <c r="K5" s="152"/>
      <c r="L5" s="154"/>
      <c r="M5" s="1"/>
      <c r="N5" s="1"/>
    </row>
    <row r="6" spans="1:14" ht="18" customHeight="1">
      <c r="A6" s="146"/>
      <c r="B6" s="2"/>
      <c r="C6" s="158"/>
      <c r="D6" s="159" t="s">
        <v>86</v>
      </c>
      <c r="E6" s="160"/>
      <c r="F6" s="161"/>
      <c r="G6" s="9"/>
      <c r="H6" s="12"/>
      <c r="I6" s="12"/>
      <c r="J6" s="13"/>
      <c r="K6" s="152"/>
      <c r="L6" s="154"/>
      <c r="M6" s="1"/>
      <c r="N6" s="1"/>
    </row>
    <row r="7" spans="1:14" ht="16" customHeight="1">
      <c r="A7" s="146"/>
      <c r="B7" s="2"/>
      <c r="C7" s="14" t="s">
        <v>51</v>
      </c>
      <c r="D7" s="15" t="s">
        <v>103</v>
      </c>
      <c r="E7" s="15" t="s">
        <v>31</v>
      </c>
      <c r="F7" s="15" t="s">
        <v>54</v>
      </c>
      <c r="G7" s="15" t="s">
        <v>55</v>
      </c>
      <c r="K7" s="152"/>
      <c r="L7" s="155"/>
      <c r="M7" s="1" t="s">
        <v>51</v>
      </c>
      <c r="N7" s="1"/>
    </row>
    <row r="8" spans="1:14" ht="16" customHeight="1">
      <c r="A8" s="163" t="s">
        <v>27</v>
      </c>
      <c r="B8" s="164"/>
      <c r="C8" s="164"/>
      <c r="D8" s="164"/>
      <c r="E8" s="164"/>
      <c r="F8" s="164"/>
      <c r="G8" s="164"/>
      <c r="H8" s="164"/>
      <c r="I8" s="164"/>
      <c r="J8" s="164"/>
      <c r="K8" s="164"/>
      <c r="L8" s="165"/>
      <c r="M8" s="1"/>
      <c r="N8" s="1"/>
    </row>
    <row r="9" spans="1:14" ht="16" customHeight="1">
      <c r="A9" s="9"/>
      <c r="B9" s="16" t="s">
        <v>56</v>
      </c>
      <c r="C9" s="17">
        <v>1000</v>
      </c>
      <c r="D9" s="57">
        <v>152</v>
      </c>
      <c r="E9" s="57">
        <v>180</v>
      </c>
      <c r="F9" s="57">
        <v>123</v>
      </c>
      <c r="G9" s="58">
        <v>92</v>
      </c>
      <c r="H9" s="18">
        <f>AVERAGE(D9:G9)</f>
        <v>136.75</v>
      </c>
      <c r="I9" s="19">
        <f>SMALL(D9:G9,1)</f>
        <v>92</v>
      </c>
      <c r="J9" s="19">
        <f>LARGE(D9:G9,1)</f>
        <v>180</v>
      </c>
      <c r="K9" s="20">
        <f t="shared" ref="K9:K22" si="0">IF($G$5="x",H9,IF($G$6="x",I9,IF($G$4="x",J9,0)))</f>
        <v>136.75</v>
      </c>
      <c r="L9" s="21" t="b">
        <f>IF(A9="x",IF($F$3="x",K9/$G$3,K9))</f>
        <v>0</v>
      </c>
      <c r="M9" s="1" t="str">
        <f>IF(A9="x",C9,"")</f>
        <v/>
      </c>
      <c r="N9" s="1"/>
    </row>
    <row r="10" spans="1:14" ht="16" customHeight="1">
      <c r="A10" s="9"/>
      <c r="B10" s="22" t="s">
        <v>56</v>
      </c>
      <c r="C10" s="23">
        <v>1500</v>
      </c>
      <c r="D10" s="59">
        <v>167</v>
      </c>
      <c r="E10" s="59">
        <v>180</v>
      </c>
      <c r="F10" s="59">
        <v>123</v>
      </c>
      <c r="G10" s="60">
        <v>106</v>
      </c>
      <c r="H10" s="18">
        <f t="shared" ref="H10:H22" si="1">AVERAGE(D10:G10)</f>
        <v>144</v>
      </c>
      <c r="I10" s="19">
        <f t="shared" ref="I10:I22" si="2">SMALL(D10:G10,1)</f>
        <v>106</v>
      </c>
      <c r="J10" s="19">
        <f t="shared" ref="J10:J22" si="3">LARGE(D10:G10,1)</f>
        <v>180</v>
      </c>
      <c r="K10" s="20">
        <f t="shared" si="0"/>
        <v>144</v>
      </c>
      <c r="L10" s="21" t="b">
        <f t="shared" ref="L10:L22" si="4">IF(A10="x",IF($F$3="x",K10/$G$3,K10))</f>
        <v>0</v>
      </c>
      <c r="M10" s="1" t="str">
        <f t="shared" ref="M10:M22" si="5">IF(A10="x",C10,"")</f>
        <v/>
      </c>
      <c r="N10" s="1"/>
    </row>
    <row r="11" spans="1:14" ht="16" customHeight="1">
      <c r="A11" s="9"/>
      <c r="B11" s="22" t="s">
        <v>56</v>
      </c>
      <c r="C11" s="23">
        <v>2000</v>
      </c>
      <c r="D11" s="59">
        <v>167</v>
      </c>
      <c r="E11" s="59">
        <v>180</v>
      </c>
      <c r="F11" s="59">
        <v>123</v>
      </c>
      <c r="G11" s="60">
        <v>106</v>
      </c>
      <c r="H11" s="18">
        <f t="shared" si="1"/>
        <v>144</v>
      </c>
      <c r="I11" s="19">
        <f t="shared" si="2"/>
        <v>106</v>
      </c>
      <c r="J11" s="19">
        <f t="shared" si="3"/>
        <v>180</v>
      </c>
      <c r="K11" s="20">
        <f t="shared" si="0"/>
        <v>144</v>
      </c>
      <c r="L11" s="21" t="b">
        <f t="shared" si="4"/>
        <v>0</v>
      </c>
      <c r="M11" s="1" t="str">
        <f t="shared" si="5"/>
        <v/>
      </c>
      <c r="N11" s="1"/>
    </row>
    <row r="12" spans="1:14" ht="16" customHeight="1">
      <c r="A12" s="9" t="s">
        <v>96</v>
      </c>
      <c r="B12" s="22" t="s">
        <v>56</v>
      </c>
      <c r="C12" s="23">
        <v>3000</v>
      </c>
      <c r="D12" s="59">
        <v>181</v>
      </c>
      <c r="E12" s="59">
        <v>180</v>
      </c>
      <c r="F12" s="59">
        <v>135</v>
      </c>
      <c r="G12" s="60">
        <v>173</v>
      </c>
      <c r="H12" s="18">
        <f t="shared" si="1"/>
        <v>167.25</v>
      </c>
      <c r="I12" s="19">
        <f t="shared" si="2"/>
        <v>135</v>
      </c>
      <c r="J12" s="19">
        <f t="shared" si="3"/>
        <v>181</v>
      </c>
      <c r="K12" s="20">
        <f t="shared" si="0"/>
        <v>167.25</v>
      </c>
      <c r="L12" s="21">
        <f t="shared" si="4"/>
        <v>167.25</v>
      </c>
      <c r="M12" s="1">
        <f t="shared" si="5"/>
        <v>3000</v>
      </c>
      <c r="N12" s="1"/>
    </row>
    <row r="13" spans="1:14" ht="16" customHeight="1">
      <c r="A13" s="9"/>
      <c r="B13" s="22" t="s">
        <v>56</v>
      </c>
      <c r="C13" s="23">
        <v>5000</v>
      </c>
      <c r="D13" s="59">
        <v>181</v>
      </c>
      <c r="E13" s="59">
        <v>180</v>
      </c>
      <c r="F13" s="59">
        <v>135</v>
      </c>
      <c r="G13" s="60">
        <v>150</v>
      </c>
      <c r="H13" s="18">
        <f t="shared" si="1"/>
        <v>161.5</v>
      </c>
      <c r="I13" s="19">
        <f t="shared" si="2"/>
        <v>135</v>
      </c>
      <c r="J13" s="19">
        <f t="shared" si="3"/>
        <v>181</v>
      </c>
      <c r="K13" s="20">
        <f t="shared" si="0"/>
        <v>161.5</v>
      </c>
      <c r="L13" s="21" t="b">
        <f t="shared" si="4"/>
        <v>0</v>
      </c>
      <c r="M13" s="1" t="str">
        <f t="shared" si="5"/>
        <v/>
      </c>
      <c r="N13" s="1"/>
    </row>
    <row r="14" spans="1:14" ht="16" customHeight="1">
      <c r="A14" s="9"/>
      <c r="B14" s="22" t="s">
        <v>56</v>
      </c>
      <c r="C14" s="23">
        <v>10000</v>
      </c>
      <c r="D14" s="59">
        <v>212</v>
      </c>
      <c r="E14" s="59">
        <v>180</v>
      </c>
      <c r="F14" s="59">
        <v>160</v>
      </c>
      <c r="G14" s="60">
        <v>165</v>
      </c>
      <c r="H14" s="18">
        <f t="shared" si="1"/>
        <v>179.25</v>
      </c>
      <c r="I14" s="19">
        <f t="shared" si="2"/>
        <v>160</v>
      </c>
      <c r="J14" s="19">
        <f t="shared" si="3"/>
        <v>212</v>
      </c>
      <c r="K14" s="20">
        <f t="shared" si="0"/>
        <v>179.25</v>
      </c>
      <c r="L14" s="21" t="b">
        <f t="shared" si="4"/>
        <v>0</v>
      </c>
      <c r="M14" s="1" t="str">
        <f t="shared" si="5"/>
        <v/>
      </c>
      <c r="N14" s="1"/>
    </row>
    <row r="15" spans="1:14" ht="16" customHeight="1">
      <c r="A15" s="9"/>
      <c r="B15" s="22" t="s">
        <v>56</v>
      </c>
      <c r="C15" s="23">
        <v>25000</v>
      </c>
      <c r="D15" s="59">
        <v>288</v>
      </c>
      <c r="E15" s="59">
        <v>180</v>
      </c>
      <c r="F15" s="59">
        <v>197</v>
      </c>
      <c r="G15" s="60">
        <v>200</v>
      </c>
      <c r="H15" s="18">
        <f t="shared" si="1"/>
        <v>216.25</v>
      </c>
      <c r="I15" s="19">
        <f t="shared" si="2"/>
        <v>180</v>
      </c>
      <c r="J15" s="19">
        <f t="shared" si="3"/>
        <v>288</v>
      </c>
      <c r="K15" s="20">
        <f t="shared" si="0"/>
        <v>216.25</v>
      </c>
      <c r="L15" s="21" t="b">
        <f t="shared" si="4"/>
        <v>0</v>
      </c>
      <c r="M15" s="1" t="str">
        <f t="shared" si="5"/>
        <v/>
      </c>
      <c r="N15" s="1"/>
    </row>
    <row r="16" spans="1:14" ht="16" customHeight="1">
      <c r="A16" s="9"/>
      <c r="B16" s="22" t="s">
        <v>56</v>
      </c>
      <c r="C16" s="23">
        <v>50000</v>
      </c>
      <c r="D16" s="59">
        <v>318</v>
      </c>
      <c r="E16" s="59">
        <v>190</v>
      </c>
      <c r="F16" s="59">
        <v>246</v>
      </c>
      <c r="G16" s="60">
        <v>247</v>
      </c>
      <c r="H16" s="18">
        <f t="shared" si="1"/>
        <v>250.25</v>
      </c>
      <c r="I16" s="19">
        <f t="shared" si="2"/>
        <v>190</v>
      </c>
      <c r="J16" s="19">
        <f t="shared" si="3"/>
        <v>318</v>
      </c>
      <c r="K16" s="20">
        <f t="shared" si="0"/>
        <v>250.25</v>
      </c>
      <c r="L16" s="21" t="b">
        <f t="shared" si="4"/>
        <v>0</v>
      </c>
      <c r="M16" s="1" t="str">
        <f t="shared" si="5"/>
        <v/>
      </c>
      <c r="N16" s="1"/>
    </row>
    <row r="17" spans="1:24" ht="16" customHeight="1">
      <c r="A17" s="9"/>
      <c r="B17" s="22" t="s">
        <v>56</v>
      </c>
      <c r="C17" s="23">
        <v>100000</v>
      </c>
      <c r="D17" s="59">
        <v>349</v>
      </c>
      <c r="E17" s="59">
        <v>190</v>
      </c>
      <c r="F17" s="59">
        <v>339</v>
      </c>
      <c r="G17" s="60">
        <v>327</v>
      </c>
      <c r="H17" s="18">
        <f t="shared" si="1"/>
        <v>301.25</v>
      </c>
      <c r="I17" s="19">
        <f t="shared" si="2"/>
        <v>190</v>
      </c>
      <c r="J17" s="19">
        <f t="shared" si="3"/>
        <v>349</v>
      </c>
      <c r="K17" s="20">
        <f t="shared" si="0"/>
        <v>301.25</v>
      </c>
      <c r="L17" s="21" t="b">
        <f t="shared" si="4"/>
        <v>0</v>
      </c>
      <c r="M17" s="1" t="str">
        <f t="shared" si="5"/>
        <v/>
      </c>
      <c r="N17" s="1"/>
    </row>
    <row r="18" spans="1:24" ht="16" customHeight="1">
      <c r="A18" s="9"/>
      <c r="B18" s="22" t="s">
        <v>56</v>
      </c>
      <c r="C18" s="23">
        <v>200000</v>
      </c>
      <c r="D18" s="59">
        <v>409</v>
      </c>
      <c r="E18" s="59">
        <v>207</v>
      </c>
      <c r="F18" s="61">
        <v>431</v>
      </c>
      <c r="G18" s="60">
        <v>400</v>
      </c>
      <c r="H18" s="18">
        <f t="shared" si="1"/>
        <v>361.75</v>
      </c>
      <c r="I18" s="19">
        <f t="shared" si="2"/>
        <v>207</v>
      </c>
      <c r="J18" s="19">
        <f t="shared" si="3"/>
        <v>431</v>
      </c>
      <c r="K18" s="20">
        <f t="shared" si="0"/>
        <v>361.75</v>
      </c>
      <c r="L18" s="21" t="b">
        <f t="shared" si="4"/>
        <v>0</v>
      </c>
      <c r="M18" s="1" t="str">
        <f t="shared" si="5"/>
        <v/>
      </c>
      <c r="N18" s="1"/>
    </row>
    <row r="19" spans="1:24" ht="16" customHeight="1">
      <c r="A19" s="9"/>
      <c r="B19" s="22" t="s">
        <v>56</v>
      </c>
      <c r="C19" s="23">
        <v>300000</v>
      </c>
      <c r="D19" s="59">
        <v>409</v>
      </c>
      <c r="E19" s="59">
        <v>220</v>
      </c>
      <c r="F19" s="61">
        <v>523</v>
      </c>
      <c r="G19" s="62">
        <v>475</v>
      </c>
      <c r="H19" s="18">
        <f t="shared" si="1"/>
        <v>406.75</v>
      </c>
      <c r="I19" s="19">
        <f t="shared" si="2"/>
        <v>220</v>
      </c>
      <c r="J19" s="19">
        <f t="shared" si="3"/>
        <v>523</v>
      </c>
      <c r="K19" s="20">
        <f t="shared" si="0"/>
        <v>406.75</v>
      </c>
      <c r="L19" s="21" t="b">
        <f t="shared" si="4"/>
        <v>0</v>
      </c>
      <c r="M19" s="1" t="str">
        <f t="shared" si="5"/>
        <v/>
      </c>
      <c r="N19" s="1"/>
    </row>
    <row r="20" spans="1:24" ht="16" customHeight="1">
      <c r="A20" s="9"/>
      <c r="B20" s="22" t="s">
        <v>56</v>
      </c>
      <c r="C20" s="23">
        <v>400000</v>
      </c>
      <c r="D20" s="59">
        <v>409</v>
      </c>
      <c r="E20" s="59">
        <v>220</v>
      </c>
      <c r="F20" s="61">
        <v>616</v>
      </c>
      <c r="G20" s="62">
        <v>550</v>
      </c>
      <c r="H20" s="18">
        <f t="shared" si="1"/>
        <v>448.75</v>
      </c>
      <c r="I20" s="19">
        <f t="shared" si="2"/>
        <v>220</v>
      </c>
      <c r="J20" s="19">
        <f t="shared" si="3"/>
        <v>616</v>
      </c>
      <c r="K20" s="20">
        <f t="shared" si="0"/>
        <v>448.75</v>
      </c>
      <c r="L20" s="21" t="b">
        <f>IF(A20="x",IF($F$3="x",K20/$G$3,K20))</f>
        <v>0</v>
      </c>
      <c r="M20" s="1" t="str">
        <f t="shared" si="5"/>
        <v/>
      </c>
      <c r="N20" s="1"/>
    </row>
    <row r="21" spans="1:24" ht="16" customHeight="1">
      <c r="A21" s="9"/>
      <c r="B21" s="22" t="s">
        <v>56</v>
      </c>
      <c r="C21" s="23">
        <v>500000</v>
      </c>
      <c r="D21" s="59">
        <v>409</v>
      </c>
      <c r="E21" s="59">
        <v>220</v>
      </c>
      <c r="F21" s="61">
        <v>708</v>
      </c>
      <c r="G21" s="62">
        <v>625</v>
      </c>
      <c r="H21" s="18">
        <f t="shared" si="1"/>
        <v>490.5</v>
      </c>
      <c r="I21" s="19">
        <f t="shared" si="2"/>
        <v>220</v>
      </c>
      <c r="J21" s="19">
        <f t="shared" si="3"/>
        <v>708</v>
      </c>
      <c r="K21" s="20">
        <f t="shared" si="0"/>
        <v>490.5</v>
      </c>
      <c r="L21" s="21" t="b">
        <f t="shared" si="4"/>
        <v>0</v>
      </c>
      <c r="M21" s="1" t="str">
        <f t="shared" si="5"/>
        <v/>
      </c>
      <c r="N21" s="1"/>
    </row>
    <row r="22" spans="1:24" ht="16" customHeight="1">
      <c r="A22" s="9"/>
      <c r="B22" s="22" t="s">
        <v>33</v>
      </c>
      <c r="C22" s="23">
        <v>500000</v>
      </c>
      <c r="D22" s="59">
        <v>455</v>
      </c>
      <c r="E22" s="59">
        <v>220</v>
      </c>
      <c r="F22" s="61">
        <v>750</v>
      </c>
      <c r="G22" s="62">
        <v>700</v>
      </c>
      <c r="H22" s="18">
        <f t="shared" si="1"/>
        <v>531.25</v>
      </c>
      <c r="I22" s="19">
        <f t="shared" si="2"/>
        <v>220</v>
      </c>
      <c r="J22" s="19">
        <f t="shared" si="3"/>
        <v>750</v>
      </c>
      <c r="K22" s="20">
        <f t="shared" si="0"/>
        <v>531.25</v>
      </c>
      <c r="L22" s="21" t="b">
        <f t="shared" si="4"/>
        <v>0</v>
      </c>
      <c r="M22" s="1" t="str">
        <f t="shared" si="5"/>
        <v/>
      </c>
      <c r="N22" s="1"/>
    </row>
    <row r="23" spans="1:24" ht="16" customHeight="1">
      <c r="A23" s="166" t="str">
        <f>"Droit de base pour une pleine page "&amp;SUM(M9:M22)&amp;" exemplaires"</f>
        <v>Droit de base pour une pleine page 3000 exemplaires</v>
      </c>
      <c r="B23" s="167"/>
      <c r="C23" s="167"/>
      <c r="D23" s="167"/>
      <c r="E23" s="167"/>
      <c r="F23" s="167"/>
      <c r="G23" s="167"/>
      <c r="H23" s="168" t="s">
        <v>45</v>
      </c>
      <c r="I23" s="168"/>
      <c r="J23" s="168"/>
      <c r="K23" s="26"/>
      <c r="L23" s="108">
        <f>SUM(L9:L22)</f>
        <v>167.25</v>
      </c>
      <c r="M23" s="1"/>
      <c r="N23" s="1"/>
      <c r="S23" s="110"/>
      <c r="T23" s="111"/>
      <c r="U23" s="111"/>
      <c r="V23" s="110"/>
      <c r="W23" s="110"/>
      <c r="X23" s="110"/>
    </row>
    <row r="24" spans="1:24" ht="24" customHeight="1">
      <c r="A24" s="169" t="s">
        <v>78</v>
      </c>
      <c r="B24" s="170"/>
      <c r="C24" s="28" t="s">
        <v>81</v>
      </c>
      <c r="D24" s="29"/>
      <c r="E24" s="29"/>
      <c r="F24" s="29"/>
      <c r="G24" s="30"/>
      <c r="H24" s="31" t="s">
        <v>82</v>
      </c>
      <c r="I24" s="32"/>
      <c r="J24" s="32"/>
      <c r="K24" s="32"/>
      <c r="L24" s="171" t="s">
        <v>28</v>
      </c>
      <c r="M24" s="1"/>
      <c r="N24" s="1"/>
      <c r="S24" s="110"/>
      <c r="T24" s="111"/>
      <c r="U24" s="111"/>
      <c r="V24" s="110"/>
      <c r="W24" s="110"/>
      <c r="X24" s="110"/>
    </row>
    <row r="25" spans="1:24" ht="17" customHeight="1">
      <c r="A25" s="33">
        <v>0</v>
      </c>
      <c r="B25" s="113">
        <v>2.5</v>
      </c>
      <c r="C25" s="34" t="s">
        <v>34</v>
      </c>
      <c r="D25" s="35"/>
      <c r="E25" s="35"/>
      <c r="F25" s="36"/>
      <c r="G25" s="37">
        <f>IF(A25&gt;0,$L$23*B25*A25,0)</f>
        <v>0</v>
      </c>
      <c r="H25" s="38"/>
      <c r="I25" s="38"/>
      <c r="J25" s="38"/>
      <c r="K25" s="38"/>
      <c r="L25" s="172"/>
      <c r="M25" s="1"/>
      <c r="N25" s="1"/>
      <c r="S25" s="110"/>
      <c r="T25" s="111"/>
      <c r="U25" s="111"/>
      <c r="V25" s="110"/>
      <c r="W25" s="110"/>
      <c r="X25" s="110"/>
    </row>
    <row r="26" spans="1:24" ht="17" customHeight="1">
      <c r="A26" s="33">
        <v>0</v>
      </c>
      <c r="B26" s="113">
        <v>1.9</v>
      </c>
      <c r="C26" s="39" t="s">
        <v>35</v>
      </c>
      <c r="D26" s="40"/>
      <c r="E26" s="40"/>
      <c r="F26" s="41"/>
      <c r="G26" s="37">
        <f t="shared" ref="G26:G30" si="6">IF(A26&gt;0,$L$23*B26*A26,0)</f>
        <v>0</v>
      </c>
      <c r="H26" s="38"/>
      <c r="I26" s="38"/>
      <c r="J26" s="38"/>
      <c r="K26" s="38"/>
      <c r="L26" s="172"/>
      <c r="M26" s="1"/>
      <c r="N26" s="1"/>
    </row>
    <row r="27" spans="1:24" ht="17" customHeight="1">
      <c r="A27" s="33">
        <v>0</v>
      </c>
      <c r="B27" s="113">
        <v>0.9</v>
      </c>
      <c r="C27" s="39" t="s">
        <v>39</v>
      </c>
      <c r="D27" s="40"/>
      <c r="E27" s="40"/>
      <c r="F27" s="41"/>
      <c r="G27" s="37">
        <f t="shared" si="6"/>
        <v>0</v>
      </c>
      <c r="H27" s="38"/>
      <c r="I27" s="38"/>
      <c r="J27" s="38"/>
      <c r="K27" s="38"/>
      <c r="L27" s="172"/>
      <c r="M27" s="1"/>
      <c r="N27" s="1"/>
    </row>
    <row r="28" spans="1:24" ht="17" customHeight="1">
      <c r="A28" s="33">
        <v>0</v>
      </c>
      <c r="B28" s="113">
        <v>0.8</v>
      </c>
      <c r="C28" s="39" t="s">
        <v>36</v>
      </c>
      <c r="D28" s="40"/>
      <c r="E28" s="40"/>
      <c r="F28" s="41"/>
      <c r="G28" s="37">
        <f t="shared" si="6"/>
        <v>0</v>
      </c>
      <c r="H28" s="38"/>
      <c r="I28" s="38"/>
      <c r="J28" s="38"/>
      <c r="K28" s="38"/>
      <c r="L28" s="172"/>
      <c r="M28" s="1"/>
      <c r="N28" s="1"/>
    </row>
    <row r="29" spans="1:24" ht="17" customHeight="1">
      <c r="A29" s="33">
        <v>0</v>
      </c>
      <c r="B29" s="113">
        <v>0.7</v>
      </c>
      <c r="C29" s="39" t="s">
        <v>37</v>
      </c>
      <c r="D29" s="40"/>
      <c r="E29" s="40"/>
      <c r="F29" s="41"/>
      <c r="G29" s="37">
        <f t="shared" si="6"/>
        <v>0</v>
      </c>
      <c r="H29" s="38"/>
      <c r="I29" s="38"/>
      <c r="J29" s="38"/>
      <c r="K29" s="38"/>
      <c r="L29" s="172"/>
      <c r="M29" s="1"/>
      <c r="N29" s="1"/>
    </row>
    <row r="30" spans="1:24" ht="17" customHeight="1">
      <c r="A30" s="33">
        <v>0</v>
      </c>
      <c r="B30" s="114">
        <v>0.6</v>
      </c>
      <c r="C30" s="39" t="s">
        <v>38</v>
      </c>
      <c r="D30" s="122"/>
      <c r="E30" s="122"/>
      <c r="F30" s="123"/>
      <c r="G30" s="37">
        <f t="shared" si="6"/>
        <v>0</v>
      </c>
      <c r="H30" s="38"/>
      <c r="I30" s="38"/>
      <c r="J30" s="38"/>
      <c r="K30" s="38"/>
      <c r="L30" s="172"/>
      <c r="M30" s="1"/>
      <c r="N30" s="1"/>
    </row>
    <row r="31" spans="1:24" ht="151" hidden="1" customHeight="1">
      <c r="B31" t="s">
        <v>56</v>
      </c>
      <c r="C31" s="45">
        <v>5000000</v>
      </c>
      <c r="D31" s="46">
        <v>1881</v>
      </c>
      <c r="E31" s="46">
        <v>6574</v>
      </c>
      <c r="F31" s="1"/>
      <c r="G31" s="1"/>
      <c r="H31" s="47"/>
      <c r="I31" s="47"/>
      <c r="J31" s="47"/>
      <c r="K31" s="47"/>
      <c r="L31" s="173"/>
    </row>
    <row r="32" spans="1:24" ht="16" customHeight="1">
      <c r="A32" s="48"/>
      <c r="B32" s="27"/>
      <c r="C32" s="119"/>
      <c r="D32" s="120"/>
      <c r="E32" s="120"/>
      <c r="F32" s="121"/>
      <c r="G32" s="109">
        <f>SUM(L9:L22)+SUM(G25:G30)</f>
        <v>167.25</v>
      </c>
      <c r="L32" s="173"/>
    </row>
    <row r="33" spans="1:15" ht="16" customHeight="1" thickBot="1">
      <c r="A33" s="53"/>
      <c r="B33" s="54"/>
      <c r="C33" s="175" t="s">
        <v>40</v>
      </c>
      <c r="D33" s="176"/>
      <c r="E33" s="176"/>
      <c r="F33" s="124">
        <v>1.25</v>
      </c>
      <c r="G33" s="125">
        <f>G32*F33</f>
        <v>209.0625</v>
      </c>
      <c r="L33" s="174"/>
    </row>
    <row r="34" spans="1:15" ht="16" customHeight="1">
      <c r="A34" s="162" t="s">
        <v>68</v>
      </c>
      <c r="B34" s="162"/>
      <c r="C34" s="162"/>
      <c r="D34" s="162"/>
      <c r="E34" s="162"/>
      <c r="F34" s="162"/>
      <c r="G34" s="162"/>
      <c r="H34" s="162"/>
      <c r="I34" s="162"/>
      <c r="J34" s="162"/>
      <c r="K34" s="162"/>
      <c r="L34" s="162"/>
    </row>
    <row r="35" spans="1:15" ht="16" customHeight="1">
      <c r="A35" s="162"/>
      <c r="B35" s="162"/>
      <c r="C35" s="162"/>
      <c r="D35" s="162"/>
      <c r="E35" s="162"/>
      <c r="F35" s="162"/>
      <c r="G35" s="162"/>
      <c r="H35" s="162"/>
      <c r="I35" s="162"/>
      <c r="J35" s="162"/>
      <c r="K35" s="162"/>
      <c r="L35" s="162"/>
      <c r="M35" s="110"/>
      <c r="N35" s="110"/>
      <c r="O35" s="110"/>
    </row>
    <row r="36" spans="1:15" ht="16" customHeight="1">
      <c r="D36" s="110"/>
      <c r="E36" s="111"/>
      <c r="F36" s="111"/>
      <c r="G36" s="110"/>
      <c r="H36" s="110"/>
      <c r="I36" s="110"/>
      <c r="J36" s="110"/>
      <c r="K36" s="110"/>
      <c r="L36" s="110"/>
      <c r="M36" s="110"/>
      <c r="N36" s="110"/>
      <c r="O36" s="110"/>
    </row>
    <row r="37" spans="1:15">
      <c r="D37" s="110"/>
      <c r="E37" s="111"/>
      <c r="F37" s="111"/>
      <c r="G37" s="110"/>
      <c r="H37" s="110"/>
      <c r="I37" s="110"/>
      <c r="J37" s="110"/>
      <c r="K37" s="110"/>
      <c r="L37" s="110"/>
      <c r="M37" s="110"/>
      <c r="N37" s="110"/>
      <c r="O37" s="110"/>
    </row>
    <row r="38" spans="1:15">
      <c r="D38" s="110"/>
      <c r="E38" s="111"/>
      <c r="F38" s="111"/>
      <c r="G38" s="110"/>
      <c r="H38" s="110"/>
      <c r="I38" s="110"/>
      <c r="J38" s="110"/>
      <c r="K38" s="110"/>
      <c r="L38" s="110"/>
      <c r="M38" s="110"/>
      <c r="N38" s="110"/>
      <c r="O38" s="110"/>
    </row>
    <row r="39" spans="1:15">
      <c r="D39" s="110"/>
      <c r="E39" s="111"/>
      <c r="F39" s="111"/>
      <c r="G39" s="110"/>
      <c r="H39" s="110"/>
      <c r="I39" s="110"/>
      <c r="J39" s="110"/>
      <c r="K39" s="110"/>
      <c r="L39" s="110"/>
      <c r="M39" s="110"/>
      <c r="N39" s="110"/>
      <c r="O39" s="110"/>
    </row>
    <row r="40" spans="1:15">
      <c r="D40" s="110"/>
      <c r="E40" s="111"/>
      <c r="F40" s="111"/>
      <c r="G40" s="110"/>
      <c r="H40" s="110"/>
      <c r="I40" s="110"/>
      <c r="J40" s="110"/>
      <c r="K40" s="110"/>
      <c r="L40" s="110"/>
      <c r="M40" s="110"/>
      <c r="N40" s="110"/>
      <c r="O40" s="110"/>
    </row>
    <row r="44" spans="1:15">
      <c r="E44" s="1"/>
      <c r="F44" s="1"/>
    </row>
    <row r="45" spans="1:15">
      <c r="D45" s="110"/>
      <c r="E45" s="111"/>
      <c r="F45" s="111"/>
      <c r="G45" s="110"/>
      <c r="H45" s="110"/>
      <c r="I45" s="110"/>
      <c r="J45" s="110"/>
      <c r="K45" s="110"/>
      <c r="L45" s="110"/>
      <c r="M45" s="110"/>
      <c r="N45" s="110"/>
      <c r="O45" s="110"/>
    </row>
    <row r="46" spans="1:15">
      <c r="D46" s="110"/>
      <c r="E46" s="111"/>
      <c r="F46" s="111"/>
      <c r="G46" s="110"/>
      <c r="H46" s="110"/>
      <c r="I46" s="110"/>
      <c r="J46" s="110"/>
      <c r="K46" s="110"/>
      <c r="L46" s="110"/>
      <c r="M46" s="110"/>
      <c r="N46" s="110"/>
      <c r="O46" s="110"/>
    </row>
    <row r="47" spans="1:15">
      <c r="D47" s="110"/>
      <c r="E47" s="111"/>
      <c r="F47" s="111"/>
      <c r="G47" s="110"/>
      <c r="H47" s="110"/>
      <c r="I47" s="110"/>
      <c r="J47" s="110"/>
      <c r="K47" s="110"/>
      <c r="L47" s="110"/>
      <c r="M47" s="110"/>
      <c r="N47" s="110"/>
      <c r="O47" s="110"/>
    </row>
    <row r="48" spans="1:15">
      <c r="D48" s="110"/>
      <c r="E48" s="111"/>
      <c r="F48" s="111"/>
      <c r="G48" s="110"/>
      <c r="H48" s="110"/>
      <c r="I48" s="110"/>
      <c r="J48" s="110"/>
      <c r="K48" s="110"/>
      <c r="L48" s="110"/>
      <c r="M48" s="110"/>
      <c r="N48" s="110"/>
      <c r="O48" s="110"/>
    </row>
    <row r="49" spans="4:15">
      <c r="D49" s="110"/>
      <c r="E49" s="111"/>
      <c r="F49" s="111"/>
      <c r="G49" s="110"/>
      <c r="H49" s="110"/>
      <c r="I49" s="110"/>
      <c r="J49" s="110"/>
      <c r="K49" s="110"/>
      <c r="L49" s="110"/>
      <c r="M49" s="110"/>
      <c r="N49" s="110"/>
      <c r="O49" s="110"/>
    </row>
    <row r="50" spans="4:15">
      <c r="D50" s="110"/>
      <c r="E50" s="111"/>
      <c r="F50" s="111"/>
      <c r="G50" s="110"/>
      <c r="H50" s="110"/>
      <c r="I50" s="110"/>
      <c r="J50" s="110"/>
      <c r="K50" s="110"/>
      <c r="L50" s="110"/>
      <c r="M50" s="110"/>
      <c r="N50" s="110"/>
      <c r="O50" s="110"/>
    </row>
    <row r="51" spans="4:15">
      <c r="D51" s="110"/>
      <c r="E51" s="111"/>
      <c r="F51" s="111"/>
      <c r="G51" s="110"/>
      <c r="H51" s="110"/>
      <c r="I51" s="110"/>
      <c r="J51" s="110"/>
      <c r="K51" s="110"/>
      <c r="L51" s="110"/>
      <c r="M51" s="110"/>
      <c r="N51" s="110"/>
      <c r="O51" s="110"/>
    </row>
    <row r="52" spans="4:15">
      <c r="D52" s="110"/>
      <c r="E52" s="111"/>
      <c r="F52" s="111"/>
      <c r="G52" s="110"/>
      <c r="H52" s="110"/>
      <c r="I52" s="110"/>
      <c r="J52" s="110"/>
      <c r="K52" s="110"/>
      <c r="L52" s="110"/>
      <c r="M52" s="110"/>
      <c r="N52" s="110"/>
      <c r="O52" s="110"/>
    </row>
    <row r="53" spans="4:15">
      <c r="E53" s="1"/>
      <c r="F53" s="1"/>
    </row>
    <row r="54" spans="4:15">
      <c r="E54" s="1"/>
      <c r="F54" s="1"/>
    </row>
    <row r="55" spans="4:15">
      <c r="D55" s="110"/>
      <c r="E55" s="111"/>
      <c r="F55" s="111"/>
      <c r="G55" s="110"/>
      <c r="H55" s="110"/>
      <c r="I55" s="110"/>
      <c r="J55" s="110"/>
      <c r="K55" s="110"/>
      <c r="L55" s="110"/>
      <c r="M55" s="110"/>
      <c r="N55" s="110"/>
      <c r="O55" s="110"/>
    </row>
    <row r="56" spans="4:15">
      <c r="D56" s="110"/>
      <c r="E56" s="111"/>
      <c r="F56" s="111"/>
      <c r="G56" s="110"/>
      <c r="H56" s="110"/>
      <c r="I56" s="110"/>
      <c r="J56" s="110"/>
      <c r="K56" s="110"/>
      <c r="L56" s="110"/>
      <c r="M56" s="110"/>
      <c r="N56" s="110"/>
      <c r="O56" s="110"/>
    </row>
    <row r="57" spans="4:15">
      <c r="D57" s="110"/>
      <c r="E57" s="111"/>
      <c r="F57" s="111"/>
      <c r="G57" s="110"/>
      <c r="H57" s="110"/>
      <c r="I57" s="110"/>
      <c r="J57" s="110"/>
      <c r="K57" s="110"/>
      <c r="L57" s="110"/>
      <c r="M57" s="110"/>
      <c r="N57" s="110"/>
      <c r="O57" s="110"/>
    </row>
    <row r="58" spans="4:15">
      <c r="D58" s="110"/>
      <c r="E58" s="111"/>
      <c r="F58" s="111"/>
      <c r="G58" s="110"/>
      <c r="H58" s="110"/>
      <c r="I58" s="110"/>
      <c r="J58" s="110"/>
      <c r="K58" s="110"/>
      <c r="L58" s="110"/>
      <c r="M58" s="110"/>
      <c r="N58" s="110"/>
      <c r="O58" s="110"/>
    </row>
    <row r="59" spans="4:15">
      <c r="D59" s="110"/>
      <c r="E59" s="111"/>
      <c r="F59" s="111"/>
      <c r="G59" s="110"/>
      <c r="H59" s="110"/>
      <c r="I59" s="110"/>
      <c r="J59" s="110"/>
      <c r="K59" s="110"/>
      <c r="L59" s="110"/>
      <c r="M59" s="110"/>
      <c r="N59" s="110"/>
      <c r="O59" s="110"/>
    </row>
    <row r="60" spans="4:15">
      <c r="D60" s="110"/>
      <c r="E60" s="111"/>
      <c r="F60" s="111"/>
      <c r="G60" s="110"/>
      <c r="H60" s="110"/>
      <c r="I60" s="110"/>
      <c r="J60" s="110"/>
      <c r="K60" s="110"/>
      <c r="L60" s="110"/>
      <c r="M60" s="110"/>
      <c r="N60" s="110"/>
      <c r="O60" s="110"/>
    </row>
    <row r="61" spans="4:15">
      <c r="D61" s="110"/>
      <c r="E61" s="111"/>
      <c r="F61" s="111"/>
      <c r="G61" s="110"/>
      <c r="H61" s="110"/>
      <c r="I61" s="110"/>
      <c r="J61" s="110"/>
      <c r="K61" s="110"/>
      <c r="L61" s="110"/>
      <c r="M61" s="110"/>
      <c r="N61" s="110"/>
      <c r="O61" s="110"/>
    </row>
    <row r="62" spans="4:15">
      <c r="D62" s="110"/>
      <c r="E62" s="111"/>
      <c r="F62" s="111"/>
      <c r="G62" s="110"/>
      <c r="H62" s="110"/>
      <c r="I62" s="110"/>
      <c r="J62" s="110"/>
      <c r="K62" s="110"/>
      <c r="L62" s="110"/>
      <c r="M62" s="110"/>
      <c r="N62" s="110"/>
      <c r="O62" s="110"/>
    </row>
    <row r="63" spans="4:15">
      <c r="D63" s="110"/>
      <c r="E63" s="111"/>
      <c r="F63" s="111"/>
      <c r="G63" s="110"/>
      <c r="H63" s="110"/>
      <c r="I63" s="110"/>
      <c r="J63" s="110"/>
      <c r="K63" s="110"/>
      <c r="L63" s="110"/>
      <c r="M63" s="110"/>
      <c r="N63" s="110"/>
      <c r="O63" s="110"/>
    </row>
    <row r="64" spans="4:15">
      <c r="D64" s="110"/>
      <c r="E64" s="111"/>
      <c r="F64" s="111"/>
      <c r="G64" s="110"/>
      <c r="H64" s="110"/>
      <c r="I64" s="110"/>
      <c r="J64" s="110"/>
      <c r="K64" s="110"/>
      <c r="L64" s="110"/>
      <c r="M64" s="110"/>
      <c r="N64" s="110"/>
      <c r="O64" s="110"/>
    </row>
    <row r="65" spans="4:15">
      <c r="D65" s="110"/>
      <c r="E65" s="111"/>
      <c r="F65" s="111"/>
      <c r="G65" s="110"/>
      <c r="H65" s="110"/>
      <c r="I65" s="110"/>
      <c r="J65" s="110"/>
      <c r="K65" s="110"/>
      <c r="L65" s="110"/>
      <c r="M65" s="110"/>
      <c r="N65" s="110"/>
      <c r="O65" s="110"/>
    </row>
    <row r="66" spans="4:15">
      <c r="D66" s="110"/>
      <c r="E66" s="111"/>
      <c r="F66" s="111"/>
      <c r="G66" s="110"/>
      <c r="H66" s="110"/>
      <c r="I66" s="110"/>
      <c r="J66" s="110"/>
      <c r="K66" s="110"/>
      <c r="L66" s="110"/>
      <c r="M66" s="110"/>
      <c r="N66" s="110"/>
      <c r="O66" s="110"/>
    </row>
    <row r="67" spans="4:15">
      <c r="D67" s="110"/>
      <c r="E67" s="111"/>
      <c r="F67" s="111"/>
      <c r="G67" s="110"/>
      <c r="H67" s="110"/>
      <c r="I67" s="110"/>
      <c r="J67" s="110"/>
      <c r="K67" s="110"/>
      <c r="L67" s="110"/>
      <c r="M67" s="110"/>
      <c r="N67" s="110"/>
      <c r="O67" s="110"/>
    </row>
    <row r="68" spans="4:15">
      <c r="D68" s="110"/>
      <c r="E68" s="111"/>
      <c r="F68" s="111"/>
      <c r="G68" s="110"/>
      <c r="H68" s="110"/>
      <c r="I68" s="110"/>
      <c r="J68" s="110"/>
      <c r="K68" s="110"/>
      <c r="L68" s="110"/>
      <c r="M68" s="110"/>
      <c r="N68" s="110"/>
      <c r="O68" s="110"/>
    </row>
    <row r="69" spans="4:15">
      <c r="D69" s="110"/>
      <c r="E69" s="111"/>
      <c r="F69" s="111"/>
      <c r="G69" s="110"/>
      <c r="H69" s="110"/>
      <c r="I69" s="110"/>
      <c r="J69" s="110"/>
      <c r="K69" s="110"/>
      <c r="L69" s="110"/>
      <c r="M69" s="110"/>
      <c r="N69" s="110"/>
      <c r="O69" s="110"/>
    </row>
    <row r="79" spans="4:15">
      <c r="D79" s="110"/>
      <c r="E79" s="111"/>
      <c r="F79" s="111"/>
      <c r="G79" s="110"/>
      <c r="H79" s="110"/>
      <c r="I79" s="110"/>
      <c r="J79" s="110"/>
      <c r="K79" s="110"/>
      <c r="L79" s="110"/>
      <c r="M79" s="110"/>
      <c r="N79" s="110"/>
      <c r="O79" s="110"/>
    </row>
  </sheetData>
  <mergeCells count="16">
    <mergeCell ref="A34:L35"/>
    <mergeCell ref="A8:L8"/>
    <mergeCell ref="A23:G23"/>
    <mergeCell ref="H23:J23"/>
    <mergeCell ref="A24:B24"/>
    <mergeCell ref="L24:L33"/>
    <mergeCell ref="C33:E33"/>
    <mergeCell ref="A1:A7"/>
    <mergeCell ref="B1:L1"/>
    <mergeCell ref="C3:E3"/>
    <mergeCell ref="K3:K7"/>
    <mergeCell ref="L3:L7"/>
    <mergeCell ref="C4:C6"/>
    <mergeCell ref="D4:F4"/>
    <mergeCell ref="D5:F5"/>
    <mergeCell ref="D6:F6"/>
  </mergeCells>
  <phoneticPr fontId="11" type="noConversion"/>
  <conditionalFormatting sqref="L9:L22">
    <cfRule type="cellIs" dxfId="8" priority="0" stopIfTrue="1" operator="equal">
      <formula>FALSE</formula>
    </cfRule>
  </conditionalFormatting>
  <pageMargins left="1.288888888888889" right="0.75000000000000011" top="0.75000000000000011" bottom="0.78222222222222226" header="0.5" footer="0.5"/>
  <pageSetup paperSize="10" scale="85" orientation="landscape" horizontalDpi="4294967292" verticalDpi="4294967292"/>
  <headerFooter>
    <oddHeader>&amp;L© eric delamarre / GPLA - tous droits réservés - 07/02/2021_x000D_</oddHeader>
  </headerFooter>
  <extLst>
    <ext xmlns:mx="http://schemas.microsoft.com/office/mac/excel/2008/main" uri="http://schemas.microsoft.com/office/mac/excel/2008/main">
      <mx:PLV Mode="1"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enableFormatConditionsCalculation="0">
    <pageSetUpPr fitToPage="1"/>
  </sheetPr>
  <dimension ref="A1:X79"/>
  <sheetViews>
    <sheetView view="pageLayout" zoomScale="150" workbookViewId="0">
      <selection activeCell="A12" sqref="A12"/>
    </sheetView>
  </sheetViews>
  <sheetFormatPr baseColWidth="10" defaultRowHeight="12"/>
  <cols>
    <col min="1" max="2" width="4.6640625" customWidth="1"/>
    <col min="3" max="3" width="12" customWidth="1"/>
    <col min="4" max="4" width="14.6640625" customWidth="1"/>
    <col min="5" max="5" width="16" customWidth="1"/>
    <col min="6" max="6" width="15.1640625" customWidth="1"/>
    <col min="7" max="7" width="19.5" customWidth="1"/>
    <col min="8" max="8" width="8.83203125" hidden="1" customWidth="1"/>
    <col min="9" max="9" width="9.1640625" hidden="1" customWidth="1"/>
    <col min="10" max="10" width="8.5" hidden="1" customWidth="1"/>
    <col min="11" max="11" width="10.6640625" hidden="1" customWidth="1"/>
    <col min="12" max="12" width="21.6640625" customWidth="1"/>
    <col min="13" max="13" width="12" hidden="1" customWidth="1"/>
    <col min="14" max="14" width="1.6640625" customWidth="1"/>
  </cols>
  <sheetData>
    <row r="1" spans="1:14" ht="22" customHeight="1">
      <c r="A1" s="145" t="s">
        <v>58</v>
      </c>
      <c r="B1" s="147" t="s">
        <v>32</v>
      </c>
      <c r="C1" s="148"/>
      <c r="D1" s="148"/>
      <c r="E1" s="148"/>
      <c r="F1" s="148"/>
      <c r="G1" s="148"/>
      <c r="H1" s="148"/>
      <c r="I1" s="148"/>
      <c r="J1" s="148"/>
      <c r="K1" s="148"/>
      <c r="L1" s="149"/>
      <c r="M1" s="1"/>
      <c r="N1" s="1"/>
    </row>
    <row r="2" spans="1:14" ht="14" customHeight="1">
      <c r="A2" s="146"/>
      <c r="B2" s="2"/>
      <c r="C2" s="2"/>
      <c r="D2" s="2"/>
      <c r="E2" s="2"/>
      <c r="F2" s="3"/>
      <c r="G2" s="4" t="s">
        <v>94</v>
      </c>
      <c r="H2" s="5"/>
      <c r="I2" s="6"/>
      <c r="J2" s="7"/>
      <c r="K2" s="2"/>
      <c r="L2" s="8"/>
      <c r="M2" s="1"/>
      <c r="N2" s="1"/>
    </row>
    <row r="3" spans="1:14" ht="19" customHeight="1">
      <c r="A3" s="146"/>
      <c r="B3" s="2"/>
      <c r="C3" s="150" t="s">
        <v>95</v>
      </c>
      <c r="D3" s="151"/>
      <c r="E3" s="151"/>
      <c r="F3" s="9"/>
      <c r="G3" s="10">
        <v>3</v>
      </c>
      <c r="K3" s="152" t="s">
        <v>97</v>
      </c>
      <c r="L3" s="153" t="str">
        <f>IF(F3="x","Pour une œuvre de commande (production payée par le client)","Pour une œuvre préexistante")</f>
        <v>Pour une œuvre préexistante</v>
      </c>
      <c r="M3" s="1"/>
      <c r="N3" s="1"/>
    </row>
    <row r="4" spans="1:14" ht="19" customHeight="1">
      <c r="A4" s="146"/>
      <c r="B4" s="2"/>
      <c r="C4" s="156" t="s">
        <v>47</v>
      </c>
      <c r="D4" s="159" t="s">
        <v>83</v>
      </c>
      <c r="E4" s="160"/>
      <c r="F4" s="161"/>
      <c r="G4" s="11"/>
      <c r="H4" s="12"/>
      <c r="I4" s="12"/>
      <c r="J4" s="13"/>
      <c r="K4" s="152"/>
      <c r="L4" s="154"/>
      <c r="M4" s="1"/>
      <c r="N4" s="1"/>
    </row>
    <row r="5" spans="1:14" ht="18" customHeight="1">
      <c r="A5" s="146"/>
      <c r="B5" s="2"/>
      <c r="C5" s="157"/>
      <c r="D5" s="159" t="s">
        <v>84</v>
      </c>
      <c r="E5" s="160"/>
      <c r="F5" s="161"/>
      <c r="G5" s="9" t="s">
        <v>116</v>
      </c>
      <c r="H5" s="12"/>
      <c r="I5" s="12"/>
      <c r="J5" s="13"/>
      <c r="K5" s="152"/>
      <c r="L5" s="154"/>
      <c r="M5" s="1"/>
      <c r="N5" s="1"/>
    </row>
    <row r="6" spans="1:14" ht="18" customHeight="1">
      <c r="A6" s="146"/>
      <c r="B6" s="2"/>
      <c r="C6" s="158"/>
      <c r="D6" s="159" t="s">
        <v>86</v>
      </c>
      <c r="E6" s="160"/>
      <c r="F6" s="161"/>
      <c r="G6" s="9"/>
      <c r="H6" s="12"/>
      <c r="I6" s="12"/>
      <c r="J6" s="13"/>
      <c r="K6" s="152"/>
      <c r="L6" s="154"/>
      <c r="M6" s="1"/>
      <c r="N6" s="1"/>
    </row>
    <row r="7" spans="1:14" ht="16" customHeight="1">
      <c r="A7" s="146"/>
      <c r="B7" s="2"/>
      <c r="C7" s="14" t="s">
        <v>51</v>
      </c>
      <c r="D7" s="15" t="s">
        <v>103</v>
      </c>
      <c r="E7" s="15" t="s">
        <v>31</v>
      </c>
      <c r="F7" s="15" t="s">
        <v>54</v>
      </c>
      <c r="G7" s="15" t="s">
        <v>55</v>
      </c>
      <c r="K7" s="152"/>
      <c r="L7" s="155"/>
      <c r="M7" s="1" t="s">
        <v>51</v>
      </c>
      <c r="N7" s="1"/>
    </row>
    <row r="8" spans="1:14" ht="16" customHeight="1">
      <c r="A8" s="163" t="s">
        <v>27</v>
      </c>
      <c r="B8" s="164"/>
      <c r="C8" s="164"/>
      <c r="D8" s="164"/>
      <c r="E8" s="164"/>
      <c r="F8" s="164"/>
      <c r="G8" s="164"/>
      <c r="H8" s="164"/>
      <c r="I8" s="164"/>
      <c r="J8" s="164"/>
      <c r="K8" s="164"/>
      <c r="L8" s="165"/>
      <c r="M8" s="1"/>
      <c r="N8" s="1"/>
    </row>
    <row r="9" spans="1:14" ht="16" customHeight="1">
      <c r="A9" s="9"/>
      <c r="B9" s="16" t="s">
        <v>56</v>
      </c>
      <c r="C9" s="17">
        <v>1000</v>
      </c>
      <c r="D9" s="57">
        <v>137</v>
      </c>
      <c r="E9" s="57">
        <v>403</v>
      </c>
      <c r="F9" s="57">
        <v>368</v>
      </c>
      <c r="G9" s="58">
        <v>374</v>
      </c>
      <c r="H9" s="18">
        <f>AVERAGE(D9:G9)</f>
        <v>320.5</v>
      </c>
      <c r="I9" s="19">
        <f>SMALL(D9:G9,1)</f>
        <v>137</v>
      </c>
      <c r="J9" s="19">
        <f>LARGE(D9:G9,1)</f>
        <v>403</v>
      </c>
      <c r="K9" s="20">
        <f t="shared" ref="K9:K22" si="0">IF($G$5="x",H9,IF($G$6="x",I9,IF($G$4="x",J9,0)))</f>
        <v>320.5</v>
      </c>
      <c r="L9" s="21" t="b">
        <f>IF(A9="x",IF($F$3="x",K9/$G$3,K9))</f>
        <v>0</v>
      </c>
      <c r="M9" s="1" t="str">
        <f>IF(A9="x",C9,"")</f>
        <v/>
      </c>
      <c r="N9" s="1"/>
    </row>
    <row r="10" spans="1:14" ht="16" customHeight="1">
      <c r="A10" s="9"/>
      <c r="B10" s="22" t="s">
        <v>56</v>
      </c>
      <c r="C10" s="23">
        <v>1500</v>
      </c>
      <c r="D10" s="59">
        <v>151</v>
      </c>
      <c r="E10" s="59">
        <v>449</v>
      </c>
      <c r="F10" s="59">
        <v>368</v>
      </c>
      <c r="G10" s="60">
        <v>374</v>
      </c>
      <c r="H10" s="18">
        <f t="shared" ref="H10:H22" si="1">AVERAGE(D10:G10)</f>
        <v>335.5</v>
      </c>
      <c r="I10" s="19">
        <f t="shared" ref="I10:I22" si="2">SMALL(D10:G10,1)</f>
        <v>151</v>
      </c>
      <c r="J10" s="19">
        <f t="shared" ref="J10:J22" si="3">LARGE(D10:G10,1)</f>
        <v>449</v>
      </c>
      <c r="K10" s="20">
        <f t="shared" si="0"/>
        <v>335.5</v>
      </c>
      <c r="L10" s="21" t="b">
        <f t="shared" ref="L10:L22" si="4">IF(A10="x",IF($F$3="x",K10/$G$3,K10))</f>
        <v>0</v>
      </c>
      <c r="M10" s="1" t="str">
        <f t="shared" ref="M10:M22" si="5">IF(A10="x",C10,"")</f>
        <v/>
      </c>
      <c r="N10" s="1"/>
    </row>
    <row r="11" spans="1:14" ht="16" customHeight="1">
      <c r="A11" s="9"/>
      <c r="B11" s="22" t="s">
        <v>56</v>
      </c>
      <c r="C11" s="23">
        <v>2000</v>
      </c>
      <c r="D11" s="59">
        <v>151</v>
      </c>
      <c r="E11" s="59">
        <v>449</v>
      </c>
      <c r="F11" s="59">
        <v>368</v>
      </c>
      <c r="G11" s="60">
        <v>800</v>
      </c>
      <c r="H11" s="18">
        <f t="shared" si="1"/>
        <v>442</v>
      </c>
      <c r="I11" s="19">
        <f t="shared" si="2"/>
        <v>151</v>
      </c>
      <c r="J11" s="19">
        <f t="shared" si="3"/>
        <v>800</v>
      </c>
      <c r="K11" s="20">
        <f t="shared" si="0"/>
        <v>442</v>
      </c>
      <c r="L11" s="21" t="b">
        <f t="shared" si="4"/>
        <v>0</v>
      </c>
      <c r="M11" s="1" t="str">
        <f t="shared" si="5"/>
        <v/>
      </c>
      <c r="N11" s="1"/>
    </row>
    <row r="12" spans="1:14" ht="16" customHeight="1">
      <c r="A12" s="9"/>
      <c r="B12" s="22" t="s">
        <v>56</v>
      </c>
      <c r="C12" s="23">
        <v>3000</v>
      </c>
      <c r="D12" s="59">
        <v>167</v>
      </c>
      <c r="E12" s="59">
        <v>499</v>
      </c>
      <c r="F12" s="59">
        <v>368</v>
      </c>
      <c r="G12" s="60">
        <v>800</v>
      </c>
      <c r="H12" s="18">
        <f t="shared" si="1"/>
        <v>458.5</v>
      </c>
      <c r="I12" s="19">
        <f t="shared" si="2"/>
        <v>167</v>
      </c>
      <c r="J12" s="19">
        <f t="shared" si="3"/>
        <v>800</v>
      </c>
      <c r="K12" s="20">
        <f t="shared" si="0"/>
        <v>458.5</v>
      </c>
      <c r="L12" s="21" t="b">
        <f t="shared" si="4"/>
        <v>0</v>
      </c>
      <c r="M12" s="1" t="str">
        <f t="shared" si="5"/>
        <v/>
      </c>
      <c r="N12" s="1"/>
    </row>
    <row r="13" spans="1:14" ht="16" customHeight="1">
      <c r="A13" s="9"/>
      <c r="B13" s="22" t="s">
        <v>56</v>
      </c>
      <c r="C13" s="23">
        <v>5000</v>
      </c>
      <c r="D13" s="59">
        <v>182</v>
      </c>
      <c r="E13" s="59">
        <v>598</v>
      </c>
      <c r="F13" s="59">
        <v>368</v>
      </c>
      <c r="G13" s="60">
        <v>1055</v>
      </c>
      <c r="H13" s="18">
        <f t="shared" si="1"/>
        <v>550.75</v>
      </c>
      <c r="I13" s="19">
        <f t="shared" si="2"/>
        <v>182</v>
      </c>
      <c r="J13" s="19">
        <f t="shared" si="3"/>
        <v>1055</v>
      </c>
      <c r="K13" s="20">
        <f t="shared" si="0"/>
        <v>550.75</v>
      </c>
      <c r="L13" s="21" t="b">
        <f t="shared" si="4"/>
        <v>0</v>
      </c>
      <c r="M13" s="1" t="str">
        <f t="shared" si="5"/>
        <v/>
      </c>
      <c r="N13" s="1"/>
    </row>
    <row r="14" spans="1:14" ht="16" customHeight="1">
      <c r="A14" s="9"/>
      <c r="B14" s="22" t="s">
        <v>56</v>
      </c>
      <c r="C14" s="23">
        <v>10000</v>
      </c>
      <c r="D14" s="59">
        <v>212</v>
      </c>
      <c r="E14" s="59">
        <v>718</v>
      </c>
      <c r="F14" s="59">
        <v>368</v>
      </c>
      <c r="G14" s="60">
        <v>1163</v>
      </c>
      <c r="H14" s="18">
        <f t="shared" si="1"/>
        <v>615.25</v>
      </c>
      <c r="I14" s="19">
        <f t="shared" si="2"/>
        <v>212</v>
      </c>
      <c r="J14" s="19">
        <f t="shared" si="3"/>
        <v>1163</v>
      </c>
      <c r="K14" s="20">
        <f t="shared" si="0"/>
        <v>615.25</v>
      </c>
      <c r="L14" s="21" t="b">
        <f t="shared" si="4"/>
        <v>0</v>
      </c>
      <c r="M14" s="1" t="str">
        <f t="shared" si="5"/>
        <v/>
      </c>
      <c r="N14" s="1"/>
    </row>
    <row r="15" spans="1:14" ht="16" customHeight="1">
      <c r="A15" s="9"/>
      <c r="B15" s="22" t="s">
        <v>56</v>
      </c>
      <c r="C15" s="23">
        <v>25000</v>
      </c>
      <c r="D15" s="59">
        <v>243</v>
      </c>
      <c r="E15" s="59">
        <v>862</v>
      </c>
      <c r="F15" s="59">
        <v>420</v>
      </c>
      <c r="G15" s="60">
        <v>2136</v>
      </c>
      <c r="H15" s="18">
        <f t="shared" si="1"/>
        <v>915.25</v>
      </c>
      <c r="I15" s="19">
        <f t="shared" si="2"/>
        <v>243</v>
      </c>
      <c r="J15" s="19">
        <f t="shared" si="3"/>
        <v>2136</v>
      </c>
      <c r="K15" s="20">
        <f t="shared" si="0"/>
        <v>915.25</v>
      </c>
      <c r="L15" s="21" t="b">
        <f t="shared" si="4"/>
        <v>0</v>
      </c>
      <c r="M15" s="1" t="str">
        <f t="shared" si="5"/>
        <v/>
      </c>
      <c r="N15" s="1"/>
    </row>
    <row r="16" spans="1:14" ht="16" customHeight="1">
      <c r="A16" s="9"/>
      <c r="B16" s="22" t="s">
        <v>56</v>
      </c>
      <c r="C16" s="23">
        <v>50000</v>
      </c>
      <c r="D16" s="59">
        <v>273</v>
      </c>
      <c r="E16" s="59">
        <v>1016</v>
      </c>
      <c r="F16" s="59">
        <v>613</v>
      </c>
      <c r="G16" s="60">
        <v>2787</v>
      </c>
      <c r="H16" s="18">
        <f t="shared" si="1"/>
        <v>1172.25</v>
      </c>
      <c r="I16" s="19">
        <f t="shared" si="2"/>
        <v>273</v>
      </c>
      <c r="J16" s="19">
        <f t="shared" si="3"/>
        <v>2787</v>
      </c>
      <c r="K16" s="20">
        <f t="shared" si="0"/>
        <v>1172.25</v>
      </c>
      <c r="L16" s="21" t="b">
        <f t="shared" si="4"/>
        <v>0</v>
      </c>
      <c r="M16" s="1" t="str">
        <f t="shared" si="5"/>
        <v/>
      </c>
      <c r="N16" s="1"/>
    </row>
    <row r="17" spans="1:24" ht="16" customHeight="1">
      <c r="A17" s="9"/>
      <c r="B17" s="22" t="s">
        <v>56</v>
      </c>
      <c r="C17" s="23">
        <v>100000</v>
      </c>
      <c r="D17" s="59">
        <v>303</v>
      </c>
      <c r="E17" s="59">
        <v>1200</v>
      </c>
      <c r="F17" s="59">
        <v>613</v>
      </c>
      <c r="G17" s="60">
        <v>3283</v>
      </c>
      <c r="H17" s="18">
        <f t="shared" si="1"/>
        <v>1349.75</v>
      </c>
      <c r="I17" s="19">
        <f t="shared" si="2"/>
        <v>303</v>
      </c>
      <c r="J17" s="19">
        <f t="shared" si="3"/>
        <v>3283</v>
      </c>
      <c r="K17" s="20">
        <f t="shared" si="0"/>
        <v>1349.75</v>
      </c>
      <c r="L17" s="21" t="b">
        <f t="shared" si="4"/>
        <v>0</v>
      </c>
      <c r="M17" s="1" t="str">
        <f t="shared" si="5"/>
        <v/>
      </c>
      <c r="N17" s="1"/>
    </row>
    <row r="18" spans="1:24" ht="16" customHeight="1">
      <c r="A18" s="9"/>
      <c r="B18" s="22" t="s">
        <v>56</v>
      </c>
      <c r="C18" s="23">
        <v>200000</v>
      </c>
      <c r="D18" s="59">
        <v>333</v>
      </c>
      <c r="E18" s="59">
        <v>1415</v>
      </c>
      <c r="F18" s="61">
        <v>735</v>
      </c>
      <c r="G18" s="60">
        <v>4925</v>
      </c>
      <c r="H18" s="18">
        <f t="shared" si="1"/>
        <v>1852</v>
      </c>
      <c r="I18" s="19">
        <f t="shared" si="2"/>
        <v>333</v>
      </c>
      <c r="J18" s="19">
        <f t="shared" si="3"/>
        <v>4925</v>
      </c>
      <c r="K18" s="20">
        <f t="shared" si="0"/>
        <v>1852</v>
      </c>
      <c r="L18" s="21" t="b">
        <f t="shared" si="4"/>
        <v>0</v>
      </c>
      <c r="M18" s="1" t="str">
        <f t="shared" si="5"/>
        <v/>
      </c>
      <c r="N18" s="1"/>
    </row>
    <row r="19" spans="1:24" ht="16" customHeight="1">
      <c r="A19" s="9"/>
      <c r="B19" s="22" t="s">
        <v>56</v>
      </c>
      <c r="C19" s="23">
        <v>300000</v>
      </c>
      <c r="D19" s="59">
        <v>364</v>
      </c>
      <c r="E19" s="59">
        <v>1615</v>
      </c>
      <c r="F19" s="61">
        <v>858</v>
      </c>
      <c r="G19" s="62">
        <v>5400</v>
      </c>
      <c r="H19" s="18">
        <f t="shared" si="1"/>
        <v>2059.25</v>
      </c>
      <c r="I19" s="19">
        <f t="shared" si="2"/>
        <v>364</v>
      </c>
      <c r="J19" s="19">
        <f t="shared" si="3"/>
        <v>5400</v>
      </c>
      <c r="K19" s="20">
        <f t="shared" si="0"/>
        <v>2059.25</v>
      </c>
      <c r="L19" s="21" t="b">
        <f t="shared" si="4"/>
        <v>0</v>
      </c>
      <c r="M19" s="1" t="str">
        <f t="shared" si="5"/>
        <v/>
      </c>
      <c r="N19" s="1"/>
    </row>
    <row r="20" spans="1:24" ht="16" customHeight="1">
      <c r="A20" s="9"/>
      <c r="B20" s="22" t="s">
        <v>56</v>
      </c>
      <c r="C20" s="23">
        <v>400000</v>
      </c>
      <c r="D20" s="59">
        <v>364</v>
      </c>
      <c r="E20" s="59">
        <v>1815</v>
      </c>
      <c r="F20" s="61">
        <v>858</v>
      </c>
      <c r="G20" s="62">
        <v>6900</v>
      </c>
      <c r="H20" s="18">
        <f t="shared" si="1"/>
        <v>2484.25</v>
      </c>
      <c r="I20" s="19">
        <f t="shared" si="2"/>
        <v>364</v>
      </c>
      <c r="J20" s="19">
        <f t="shared" si="3"/>
        <v>6900</v>
      </c>
      <c r="K20" s="20">
        <f t="shared" si="0"/>
        <v>2484.25</v>
      </c>
      <c r="L20" s="21" t="b">
        <f>IF(A20="x",IF($F$3="x",K20/$G$3,K20))</f>
        <v>0</v>
      </c>
      <c r="M20" s="1" t="str">
        <f t="shared" si="5"/>
        <v/>
      </c>
      <c r="N20" s="1"/>
    </row>
    <row r="21" spans="1:24" ht="16" customHeight="1">
      <c r="A21" s="9"/>
      <c r="B21" s="22" t="s">
        <v>56</v>
      </c>
      <c r="C21" s="23">
        <v>500000</v>
      </c>
      <c r="D21" s="59">
        <v>364</v>
      </c>
      <c r="E21" s="59">
        <v>2015</v>
      </c>
      <c r="F21" s="61">
        <v>980</v>
      </c>
      <c r="G21" s="62">
        <v>8400</v>
      </c>
      <c r="H21" s="18">
        <f t="shared" si="1"/>
        <v>2939.75</v>
      </c>
      <c r="I21" s="19">
        <f t="shared" si="2"/>
        <v>364</v>
      </c>
      <c r="J21" s="19">
        <f t="shared" si="3"/>
        <v>8400</v>
      </c>
      <c r="K21" s="20">
        <f t="shared" si="0"/>
        <v>2939.75</v>
      </c>
      <c r="L21" s="21" t="b">
        <f t="shared" si="4"/>
        <v>0</v>
      </c>
      <c r="M21" s="1" t="str">
        <f t="shared" si="5"/>
        <v/>
      </c>
      <c r="N21" s="1"/>
    </row>
    <row r="22" spans="1:24" ht="16" customHeight="1">
      <c r="A22" s="9"/>
      <c r="B22" s="22" t="s">
        <v>33</v>
      </c>
      <c r="C22" s="23">
        <v>500000</v>
      </c>
      <c r="D22" s="59">
        <v>440</v>
      </c>
      <c r="E22" s="59">
        <v>2500</v>
      </c>
      <c r="F22" s="61">
        <v>980</v>
      </c>
      <c r="G22" s="62">
        <v>9900</v>
      </c>
      <c r="H22" s="18">
        <f t="shared" si="1"/>
        <v>3455</v>
      </c>
      <c r="I22" s="19">
        <f t="shared" si="2"/>
        <v>440</v>
      </c>
      <c r="J22" s="19">
        <f t="shared" si="3"/>
        <v>9900</v>
      </c>
      <c r="K22" s="20">
        <f t="shared" si="0"/>
        <v>3455</v>
      </c>
      <c r="L22" s="21" t="b">
        <f t="shared" si="4"/>
        <v>0</v>
      </c>
      <c r="M22" s="1" t="str">
        <f t="shared" si="5"/>
        <v/>
      </c>
      <c r="N22" s="1"/>
    </row>
    <row r="23" spans="1:24" ht="16" customHeight="1">
      <c r="A23" s="166" t="str">
        <f>"Droit de base pour une pleine page "&amp;SUM(M9:M22)&amp;" exemplaires"</f>
        <v>Droit de base pour une pleine page 0 exemplaires</v>
      </c>
      <c r="B23" s="167"/>
      <c r="C23" s="167"/>
      <c r="D23" s="167"/>
      <c r="E23" s="167"/>
      <c r="F23" s="167"/>
      <c r="G23" s="167"/>
      <c r="H23" s="168" t="s">
        <v>45</v>
      </c>
      <c r="I23" s="168"/>
      <c r="J23" s="168"/>
      <c r="K23" s="26"/>
      <c r="L23" s="108">
        <f>SUM(L9:L22)</f>
        <v>0</v>
      </c>
      <c r="M23" s="1"/>
      <c r="N23" s="1"/>
      <c r="S23" s="110"/>
      <c r="T23" s="111"/>
      <c r="U23" s="111"/>
      <c r="V23" s="110"/>
      <c r="W23" s="110"/>
      <c r="X23" s="110"/>
    </row>
    <row r="24" spans="1:24" ht="24" customHeight="1">
      <c r="A24" s="169" t="s">
        <v>78</v>
      </c>
      <c r="B24" s="170"/>
      <c r="C24" s="28" t="s">
        <v>81</v>
      </c>
      <c r="D24" s="29"/>
      <c r="E24" s="29"/>
      <c r="F24" s="29"/>
      <c r="G24" s="30"/>
      <c r="H24" s="31" t="s">
        <v>82</v>
      </c>
      <c r="I24" s="32"/>
      <c r="J24" s="32"/>
      <c r="K24" s="32"/>
      <c r="L24" s="171" t="s">
        <v>28</v>
      </c>
      <c r="M24" s="1"/>
      <c r="N24" s="1"/>
      <c r="S24" s="110"/>
      <c r="T24" s="111"/>
      <c r="U24" s="111"/>
      <c r="V24" s="110"/>
      <c r="W24" s="110"/>
      <c r="X24" s="110"/>
    </row>
    <row r="25" spans="1:24" ht="17" customHeight="1">
      <c r="A25" s="33">
        <v>0</v>
      </c>
      <c r="B25" s="113">
        <v>1.9</v>
      </c>
      <c r="C25" s="34" t="s">
        <v>34</v>
      </c>
      <c r="D25" s="35"/>
      <c r="E25" s="35"/>
      <c r="F25" s="36"/>
      <c r="G25" s="37">
        <f>IF(A25&gt;0,$L$23*B25*A25,0)</f>
        <v>0</v>
      </c>
      <c r="H25" s="38"/>
      <c r="I25" s="38"/>
      <c r="J25" s="38"/>
      <c r="K25" s="38"/>
      <c r="L25" s="172"/>
      <c r="M25" s="1"/>
      <c r="N25" s="1"/>
      <c r="S25" s="110"/>
      <c r="T25" s="111"/>
      <c r="U25" s="111"/>
      <c r="V25" s="110"/>
      <c r="W25" s="110"/>
      <c r="X25" s="110"/>
    </row>
    <row r="26" spans="1:24" ht="17" customHeight="1">
      <c r="A26" s="33">
        <v>0</v>
      </c>
      <c r="B26" s="113">
        <v>1.3</v>
      </c>
      <c r="C26" s="39" t="s">
        <v>35</v>
      </c>
      <c r="D26" s="40"/>
      <c r="E26" s="40"/>
      <c r="F26" s="41"/>
      <c r="G26" s="37">
        <f t="shared" ref="G26:G30" si="6">IF(A26&gt;0,$L$23*B26*A26,0)</f>
        <v>0</v>
      </c>
      <c r="H26" s="38"/>
      <c r="I26" s="38"/>
      <c r="J26" s="38"/>
      <c r="K26" s="38"/>
      <c r="L26" s="172"/>
      <c r="M26" s="1"/>
      <c r="N26" s="1"/>
    </row>
    <row r="27" spans="1:24" ht="17" customHeight="1">
      <c r="A27" s="33">
        <v>0</v>
      </c>
      <c r="B27" s="113">
        <v>1.75</v>
      </c>
      <c r="C27" s="39" t="s">
        <v>114</v>
      </c>
      <c r="D27" s="40"/>
      <c r="E27" s="40"/>
      <c r="F27" s="41"/>
      <c r="G27" s="37">
        <f t="shared" si="6"/>
        <v>0</v>
      </c>
      <c r="H27" s="38"/>
      <c r="I27" s="38"/>
      <c r="J27" s="38"/>
      <c r="K27" s="38"/>
      <c r="L27" s="172"/>
      <c r="M27" s="1"/>
      <c r="N27" s="1"/>
    </row>
    <row r="28" spans="1:24" ht="17" customHeight="1">
      <c r="A28" s="33">
        <v>0</v>
      </c>
      <c r="B28" s="113">
        <v>0.6</v>
      </c>
      <c r="C28" s="39" t="s">
        <v>36</v>
      </c>
      <c r="D28" s="40"/>
      <c r="E28" s="40"/>
      <c r="F28" s="41"/>
      <c r="G28" s="37">
        <f t="shared" si="6"/>
        <v>0</v>
      </c>
      <c r="H28" s="38"/>
      <c r="I28" s="38"/>
      <c r="J28" s="38"/>
      <c r="K28" s="38"/>
      <c r="L28" s="172"/>
      <c r="M28" s="1"/>
      <c r="N28" s="1"/>
    </row>
    <row r="29" spans="1:24" ht="17" customHeight="1">
      <c r="A29" s="33">
        <v>0</v>
      </c>
      <c r="B29" s="113">
        <v>0.35</v>
      </c>
      <c r="C29" s="39" t="s">
        <v>37</v>
      </c>
      <c r="D29" s="40"/>
      <c r="E29" s="40"/>
      <c r="F29" s="41"/>
      <c r="G29" s="37">
        <f t="shared" si="6"/>
        <v>0</v>
      </c>
      <c r="H29" s="38"/>
      <c r="I29" s="38"/>
      <c r="J29" s="38"/>
      <c r="K29" s="38"/>
      <c r="L29" s="172"/>
      <c r="M29" s="1"/>
      <c r="N29" s="1"/>
    </row>
    <row r="30" spans="1:24" ht="17" customHeight="1">
      <c r="A30" s="33">
        <v>0</v>
      </c>
      <c r="B30" s="114">
        <v>0.25</v>
      </c>
      <c r="C30" s="39" t="s">
        <v>38</v>
      </c>
      <c r="D30" s="122"/>
      <c r="E30" s="122"/>
      <c r="F30" s="123"/>
      <c r="G30" s="37">
        <f t="shared" si="6"/>
        <v>0</v>
      </c>
      <c r="H30" s="38"/>
      <c r="I30" s="38"/>
      <c r="J30" s="38"/>
      <c r="K30" s="38"/>
      <c r="L30" s="172"/>
      <c r="M30" s="1"/>
      <c r="N30" s="1"/>
    </row>
    <row r="31" spans="1:24" ht="151" hidden="1" customHeight="1">
      <c r="B31" t="s">
        <v>56</v>
      </c>
      <c r="C31" s="45">
        <v>5000000</v>
      </c>
      <c r="D31" s="46">
        <v>1881</v>
      </c>
      <c r="E31" s="46">
        <v>6574</v>
      </c>
      <c r="F31" s="1"/>
      <c r="G31" s="1"/>
      <c r="H31" s="47"/>
      <c r="I31" s="47"/>
      <c r="J31" s="47"/>
      <c r="K31" s="47"/>
      <c r="L31" s="173"/>
    </row>
    <row r="32" spans="1:24" ht="16" customHeight="1">
      <c r="A32" s="48"/>
      <c r="B32" s="27"/>
      <c r="C32" s="119"/>
      <c r="D32" s="120"/>
      <c r="E32" s="120"/>
      <c r="F32" s="121"/>
      <c r="G32" s="109">
        <f>SUM(L9:L22)+SUM(G25:G30)</f>
        <v>0</v>
      </c>
      <c r="L32" s="173"/>
    </row>
    <row r="33" spans="1:15" ht="16" customHeight="1" thickBot="1">
      <c r="A33" s="53"/>
      <c r="B33" s="54"/>
      <c r="C33" s="175" t="s">
        <v>115</v>
      </c>
      <c r="D33" s="176"/>
      <c r="E33" s="176"/>
      <c r="F33" s="124">
        <v>0.6</v>
      </c>
      <c r="G33" s="125">
        <f>G32*F33</f>
        <v>0</v>
      </c>
      <c r="L33" s="174"/>
    </row>
    <row r="34" spans="1:15" ht="16" customHeight="1">
      <c r="A34" s="162" t="s">
        <v>68</v>
      </c>
      <c r="B34" s="162"/>
      <c r="C34" s="162"/>
      <c r="D34" s="162"/>
      <c r="E34" s="162"/>
      <c r="F34" s="162"/>
      <c r="G34" s="162"/>
      <c r="H34" s="162"/>
      <c r="I34" s="162"/>
      <c r="J34" s="162"/>
      <c r="K34" s="162"/>
      <c r="L34" s="162"/>
    </row>
    <row r="35" spans="1:15" ht="16" customHeight="1">
      <c r="A35" s="162"/>
      <c r="B35" s="162"/>
      <c r="C35" s="162"/>
      <c r="D35" s="162"/>
      <c r="E35" s="162"/>
      <c r="F35" s="162"/>
      <c r="G35" s="162"/>
      <c r="H35" s="162"/>
      <c r="I35" s="162"/>
      <c r="J35" s="162"/>
      <c r="K35" s="162"/>
      <c r="L35" s="162"/>
      <c r="M35" s="110"/>
      <c r="N35" s="110"/>
      <c r="O35" s="110"/>
    </row>
    <row r="36" spans="1:15" ht="16" customHeight="1">
      <c r="D36" s="110"/>
      <c r="E36" s="111"/>
      <c r="F36" s="111"/>
      <c r="G36" s="110"/>
      <c r="H36" s="110"/>
      <c r="I36" s="110"/>
      <c r="J36" s="110"/>
      <c r="K36" s="110"/>
      <c r="L36" s="110"/>
      <c r="M36" s="110"/>
      <c r="N36" s="110"/>
      <c r="O36" s="110"/>
    </row>
    <row r="37" spans="1:15">
      <c r="D37" s="110"/>
      <c r="E37" s="111"/>
      <c r="F37" s="111"/>
      <c r="G37" s="110"/>
      <c r="H37" s="110"/>
      <c r="I37" s="110"/>
      <c r="J37" s="110"/>
      <c r="K37" s="110"/>
      <c r="L37" s="110"/>
      <c r="M37" s="110"/>
      <c r="N37" s="110"/>
      <c r="O37" s="110"/>
    </row>
    <row r="38" spans="1:15">
      <c r="D38" s="110"/>
      <c r="E38" s="111"/>
      <c r="F38" s="111"/>
      <c r="G38" s="110"/>
      <c r="H38" s="110"/>
      <c r="I38" s="110"/>
      <c r="J38" s="110"/>
      <c r="K38" s="110"/>
      <c r="L38" s="110"/>
      <c r="M38" s="110"/>
      <c r="N38" s="110"/>
      <c r="O38" s="110"/>
    </row>
    <row r="39" spans="1:15">
      <c r="D39" s="110"/>
      <c r="E39" s="111"/>
      <c r="F39" s="111"/>
      <c r="G39" s="110"/>
      <c r="H39" s="110"/>
      <c r="I39" s="110"/>
      <c r="J39" s="110"/>
      <c r="K39" s="110"/>
      <c r="L39" s="110"/>
      <c r="M39" s="110"/>
      <c r="N39" s="110"/>
      <c r="O39" s="110"/>
    </row>
    <row r="40" spans="1:15">
      <c r="D40" s="110"/>
      <c r="E40" s="111"/>
      <c r="F40" s="111"/>
      <c r="G40" s="110"/>
      <c r="H40" s="110"/>
      <c r="I40" s="110"/>
      <c r="J40" s="110"/>
      <c r="K40" s="110"/>
      <c r="L40" s="110"/>
      <c r="M40" s="110"/>
      <c r="N40" s="110"/>
      <c r="O40" s="110"/>
    </row>
    <row r="44" spans="1:15">
      <c r="E44" s="1"/>
      <c r="F44" s="1"/>
    </row>
    <row r="45" spans="1:15">
      <c r="D45" s="110"/>
      <c r="E45" s="111"/>
      <c r="F45" s="111"/>
      <c r="G45" s="110"/>
      <c r="H45" s="110"/>
      <c r="I45" s="110"/>
      <c r="J45" s="110"/>
      <c r="K45" s="110"/>
      <c r="L45" s="110"/>
      <c r="M45" s="110"/>
      <c r="N45" s="110"/>
      <c r="O45" s="110"/>
    </row>
    <row r="46" spans="1:15">
      <c r="D46" s="110"/>
      <c r="E46" s="111"/>
      <c r="F46" s="111"/>
      <c r="G46" s="110"/>
      <c r="H46" s="110"/>
      <c r="I46" s="110"/>
      <c r="J46" s="110"/>
      <c r="K46" s="110"/>
      <c r="L46" s="110"/>
      <c r="M46" s="110"/>
      <c r="N46" s="110"/>
      <c r="O46" s="110"/>
    </row>
    <row r="47" spans="1:15">
      <c r="D47" s="110"/>
      <c r="E47" s="111"/>
      <c r="F47" s="111"/>
      <c r="G47" s="110"/>
      <c r="H47" s="110"/>
      <c r="I47" s="110"/>
      <c r="J47" s="110"/>
      <c r="K47" s="110"/>
      <c r="L47" s="110"/>
      <c r="M47" s="110"/>
      <c r="N47" s="110"/>
      <c r="O47" s="110"/>
    </row>
    <row r="48" spans="1:15">
      <c r="D48" s="110"/>
      <c r="E48" s="111"/>
      <c r="F48" s="111"/>
      <c r="G48" s="110"/>
      <c r="H48" s="110"/>
      <c r="I48" s="110"/>
      <c r="J48" s="110"/>
      <c r="K48" s="110"/>
      <c r="L48" s="110"/>
      <c r="M48" s="110"/>
      <c r="N48" s="110"/>
      <c r="O48" s="110"/>
    </row>
    <row r="49" spans="4:15">
      <c r="D49" s="110"/>
      <c r="E49" s="111"/>
      <c r="F49" s="111"/>
      <c r="G49" s="110"/>
      <c r="H49" s="110"/>
      <c r="I49" s="110"/>
      <c r="J49" s="110"/>
      <c r="K49" s="110"/>
      <c r="L49" s="110"/>
      <c r="M49" s="110"/>
      <c r="N49" s="110"/>
      <c r="O49" s="110"/>
    </row>
    <row r="50" spans="4:15">
      <c r="D50" s="110"/>
      <c r="E50" s="111"/>
      <c r="F50" s="111"/>
      <c r="G50" s="110"/>
      <c r="H50" s="110"/>
      <c r="I50" s="110"/>
      <c r="J50" s="110"/>
      <c r="K50" s="110"/>
      <c r="L50" s="110"/>
      <c r="M50" s="110"/>
      <c r="N50" s="110"/>
      <c r="O50" s="110"/>
    </row>
    <row r="51" spans="4:15">
      <c r="D51" s="110"/>
      <c r="E51" s="111"/>
      <c r="F51" s="111"/>
      <c r="G51" s="110"/>
      <c r="H51" s="110"/>
      <c r="I51" s="110"/>
      <c r="J51" s="110"/>
      <c r="K51" s="110"/>
      <c r="L51" s="110"/>
      <c r="M51" s="110"/>
      <c r="N51" s="110"/>
      <c r="O51" s="110"/>
    </row>
    <row r="52" spans="4:15">
      <c r="D52" s="110"/>
      <c r="E52" s="111"/>
      <c r="F52" s="111"/>
      <c r="G52" s="110"/>
      <c r="H52" s="110"/>
      <c r="I52" s="110"/>
      <c r="J52" s="110"/>
      <c r="K52" s="110"/>
      <c r="L52" s="110"/>
      <c r="M52" s="110"/>
      <c r="N52" s="110"/>
      <c r="O52" s="110"/>
    </row>
    <row r="53" spans="4:15">
      <c r="E53" s="1"/>
      <c r="F53" s="1"/>
    </row>
    <row r="54" spans="4:15">
      <c r="E54" s="1"/>
      <c r="F54" s="1"/>
    </row>
    <row r="55" spans="4:15">
      <c r="D55" s="110"/>
      <c r="E55" s="111"/>
      <c r="F55" s="111"/>
      <c r="G55" s="110"/>
      <c r="H55" s="110"/>
      <c r="I55" s="110"/>
      <c r="J55" s="110"/>
      <c r="K55" s="110"/>
      <c r="L55" s="110"/>
      <c r="M55" s="110"/>
      <c r="N55" s="110"/>
      <c r="O55" s="110"/>
    </row>
    <row r="56" spans="4:15">
      <c r="D56" s="110"/>
      <c r="E56" s="111"/>
      <c r="F56" s="111"/>
      <c r="G56" s="110"/>
      <c r="H56" s="110"/>
      <c r="I56" s="110"/>
      <c r="J56" s="110"/>
      <c r="K56" s="110"/>
      <c r="L56" s="110"/>
      <c r="M56" s="110"/>
      <c r="N56" s="110"/>
      <c r="O56" s="110"/>
    </row>
    <row r="57" spans="4:15">
      <c r="D57" s="110"/>
      <c r="E57" s="111"/>
      <c r="F57" s="111"/>
      <c r="G57" s="110"/>
      <c r="H57" s="110"/>
      <c r="I57" s="110"/>
      <c r="J57" s="110"/>
      <c r="K57" s="110"/>
      <c r="L57" s="110"/>
      <c r="M57" s="110"/>
      <c r="N57" s="110"/>
      <c r="O57" s="110"/>
    </row>
    <row r="58" spans="4:15">
      <c r="D58" s="110"/>
      <c r="E58" s="111"/>
      <c r="F58" s="111"/>
      <c r="G58" s="110"/>
      <c r="H58" s="110"/>
      <c r="I58" s="110"/>
      <c r="J58" s="110"/>
      <c r="K58" s="110"/>
      <c r="L58" s="110"/>
      <c r="M58" s="110"/>
      <c r="N58" s="110"/>
      <c r="O58" s="110"/>
    </row>
    <row r="59" spans="4:15">
      <c r="D59" s="110"/>
      <c r="E59" s="111"/>
      <c r="F59" s="111"/>
      <c r="G59" s="110"/>
      <c r="H59" s="110"/>
      <c r="I59" s="110"/>
      <c r="J59" s="110"/>
      <c r="K59" s="110"/>
      <c r="L59" s="110"/>
      <c r="M59" s="110"/>
      <c r="N59" s="110"/>
      <c r="O59" s="110"/>
    </row>
    <row r="60" spans="4:15">
      <c r="D60" s="110"/>
      <c r="E60" s="111"/>
      <c r="F60" s="111"/>
      <c r="G60" s="110"/>
      <c r="H60" s="110"/>
      <c r="I60" s="110"/>
      <c r="J60" s="110"/>
      <c r="K60" s="110"/>
      <c r="L60" s="110"/>
      <c r="M60" s="110"/>
      <c r="N60" s="110"/>
      <c r="O60" s="110"/>
    </row>
    <row r="61" spans="4:15">
      <c r="D61" s="110"/>
      <c r="E61" s="111"/>
      <c r="F61" s="111"/>
      <c r="G61" s="110"/>
      <c r="H61" s="110"/>
      <c r="I61" s="110"/>
      <c r="J61" s="110"/>
      <c r="K61" s="110"/>
      <c r="L61" s="110"/>
      <c r="M61" s="110"/>
      <c r="N61" s="110"/>
      <c r="O61" s="110"/>
    </row>
    <row r="62" spans="4:15">
      <c r="D62" s="110"/>
      <c r="E62" s="111"/>
      <c r="F62" s="111"/>
      <c r="G62" s="110"/>
      <c r="H62" s="110"/>
      <c r="I62" s="110"/>
      <c r="J62" s="110"/>
      <c r="K62" s="110"/>
      <c r="L62" s="110"/>
      <c r="M62" s="110"/>
      <c r="N62" s="110"/>
      <c r="O62" s="110"/>
    </row>
    <row r="63" spans="4:15">
      <c r="D63" s="110"/>
      <c r="E63" s="111"/>
      <c r="F63" s="111"/>
      <c r="G63" s="110"/>
      <c r="H63" s="110"/>
      <c r="I63" s="110"/>
      <c r="J63" s="110"/>
      <c r="K63" s="110"/>
      <c r="L63" s="110"/>
      <c r="M63" s="110"/>
      <c r="N63" s="110"/>
      <c r="O63" s="110"/>
    </row>
    <row r="64" spans="4:15">
      <c r="D64" s="110"/>
      <c r="E64" s="111"/>
      <c r="F64" s="111"/>
      <c r="G64" s="110"/>
      <c r="H64" s="110"/>
      <c r="I64" s="110"/>
      <c r="J64" s="110"/>
      <c r="K64" s="110"/>
      <c r="L64" s="110"/>
      <c r="M64" s="110"/>
      <c r="N64" s="110"/>
      <c r="O64" s="110"/>
    </row>
    <row r="65" spans="4:15">
      <c r="D65" s="110"/>
      <c r="E65" s="111"/>
      <c r="F65" s="111"/>
      <c r="G65" s="110"/>
      <c r="H65" s="110"/>
      <c r="I65" s="110"/>
      <c r="J65" s="110"/>
      <c r="K65" s="110"/>
      <c r="L65" s="110"/>
      <c r="M65" s="110"/>
      <c r="N65" s="110"/>
      <c r="O65" s="110"/>
    </row>
    <row r="66" spans="4:15">
      <c r="D66" s="110"/>
      <c r="E66" s="111"/>
      <c r="F66" s="111"/>
      <c r="G66" s="110"/>
      <c r="H66" s="110"/>
      <c r="I66" s="110"/>
      <c r="J66" s="110"/>
      <c r="K66" s="110"/>
      <c r="L66" s="110"/>
      <c r="M66" s="110"/>
      <c r="N66" s="110"/>
      <c r="O66" s="110"/>
    </row>
    <row r="67" spans="4:15">
      <c r="D67" s="110"/>
      <c r="E67" s="111"/>
      <c r="F67" s="111"/>
      <c r="G67" s="110"/>
      <c r="H67" s="110"/>
      <c r="I67" s="110"/>
      <c r="J67" s="110"/>
      <c r="K67" s="110"/>
      <c r="L67" s="110"/>
      <c r="M67" s="110"/>
      <c r="N67" s="110"/>
      <c r="O67" s="110"/>
    </row>
    <row r="68" spans="4:15">
      <c r="D68" s="110"/>
      <c r="E68" s="111"/>
      <c r="F68" s="111"/>
      <c r="G68" s="110"/>
      <c r="H68" s="110"/>
      <c r="I68" s="110"/>
      <c r="J68" s="110"/>
      <c r="K68" s="110"/>
      <c r="L68" s="110"/>
      <c r="M68" s="110"/>
      <c r="N68" s="110"/>
      <c r="O68" s="110"/>
    </row>
    <row r="69" spans="4:15">
      <c r="D69" s="110"/>
      <c r="E69" s="111"/>
      <c r="F69" s="111"/>
      <c r="G69" s="110"/>
      <c r="H69" s="110"/>
      <c r="I69" s="110"/>
      <c r="J69" s="110"/>
      <c r="K69" s="110"/>
      <c r="L69" s="110"/>
      <c r="M69" s="110"/>
      <c r="N69" s="110"/>
      <c r="O69" s="110"/>
    </row>
    <row r="79" spans="4:15">
      <c r="D79" s="110"/>
      <c r="E79" s="111"/>
      <c r="F79" s="111"/>
      <c r="G79" s="110"/>
      <c r="H79" s="110"/>
      <c r="I79" s="110"/>
      <c r="J79" s="110"/>
      <c r="K79" s="110"/>
      <c r="L79" s="110"/>
      <c r="M79" s="110"/>
      <c r="N79" s="110"/>
      <c r="O79" s="110"/>
    </row>
  </sheetData>
  <mergeCells count="16">
    <mergeCell ref="A34:L35"/>
    <mergeCell ref="C33:E33"/>
    <mergeCell ref="A1:A7"/>
    <mergeCell ref="B1:L1"/>
    <mergeCell ref="C3:E3"/>
    <mergeCell ref="K3:K7"/>
    <mergeCell ref="L3:L7"/>
    <mergeCell ref="C4:C6"/>
    <mergeCell ref="D4:F4"/>
    <mergeCell ref="D5:F5"/>
    <mergeCell ref="D6:F6"/>
    <mergeCell ref="A8:L8"/>
    <mergeCell ref="A23:G23"/>
    <mergeCell ref="H23:J23"/>
    <mergeCell ref="A24:B24"/>
    <mergeCell ref="L24:L33"/>
  </mergeCells>
  <phoneticPr fontId="11" type="noConversion"/>
  <conditionalFormatting sqref="L9:L22">
    <cfRule type="cellIs" dxfId="7" priority="0" stopIfTrue="1" operator="equal">
      <formula>FALSE</formula>
    </cfRule>
  </conditionalFormatting>
  <pageMargins left="1.288888888888889" right="0.75000000000000011" top="0.75000000000000011" bottom="0.78222222222222226" header="0.5" footer="0.5"/>
  <pageSetup paperSize="10" scale="85" orientation="landscape" horizontalDpi="4294967292" verticalDpi="4294967292"/>
  <headerFooter>
    <oddHeader>&amp;L© eric delamarre / GPLA - tous droits réservés - 07/02/2021</oddHeader>
  </headerFooter>
  <extLst>
    <ext xmlns:mx="http://schemas.microsoft.com/office/mac/excel/2008/main" uri="http://schemas.microsoft.com/office/mac/excel/2008/main">
      <mx:PLV Mode="1"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enableFormatConditionsCalculation="0">
    <pageSetUpPr fitToPage="1"/>
  </sheetPr>
  <dimension ref="A1:N26"/>
  <sheetViews>
    <sheetView showGridLines="0" view="pageLayout" zoomScale="125" workbookViewId="0">
      <selection activeCell="A8" sqref="A8"/>
    </sheetView>
  </sheetViews>
  <sheetFormatPr baseColWidth="10" defaultRowHeight="12"/>
  <cols>
    <col min="1" max="1" width="6" customWidth="1"/>
    <col min="2" max="2" width="2.33203125" customWidth="1"/>
    <col min="3" max="3" width="12" customWidth="1"/>
    <col min="4" max="4" width="14.6640625" customWidth="1"/>
    <col min="5" max="5" width="16" customWidth="1"/>
    <col min="6" max="6" width="15.1640625" customWidth="1"/>
    <col min="7" max="7" width="19.5" customWidth="1"/>
    <col min="8" max="8" width="8.83203125" hidden="1" customWidth="1"/>
    <col min="9" max="9" width="9.1640625" hidden="1" customWidth="1"/>
    <col min="10" max="10" width="8.5" hidden="1" customWidth="1"/>
    <col min="11" max="11" width="10.6640625" hidden="1" customWidth="1"/>
    <col min="12" max="12" width="21.6640625" customWidth="1"/>
    <col min="13" max="13" width="12" hidden="1" customWidth="1"/>
    <col min="14" max="14" width="1.6640625" customWidth="1"/>
  </cols>
  <sheetData>
    <row r="1" spans="1:14" ht="22" customHeight="1">
      <c r="A1" s="145" t="s">
        <v>70</v>
      </c>
      <c r="B1" s="147" t="s">
        <v>106</v>
      </c>
      <c r="C1" s="148"/>
      <c r="D1" s="148"/>
      <c r="E1" s="148"/>
      <c r="F1" s="148"/>
      <c r="G1" s="148"/>
      <c r="H1" s="148"/>
      <c r="I1" s="148"/>
      <c r="J1" s="148"/>
      <c r="K1" s="148"/>
      <c r="L1" s="149"/>
      <c r="M1" s="1"/>
      <c r="N1" s="1"/>
    </row>
    <row r="2" spans="1:14" ht="14" customHeight="1">
      <c r="A2" s="146"/>
      <c r="B2" s="2"/>
      <c r="C2" s="2"/>
      <c r="D2" s="2"/>
      <c r="E2" s="2"/>
      <c r="F2" s="3"/>
      <c r="G2" s="4" t="s">
        <v>94</v>
      </c>
      <c r="H2" s="5"/>
      <c r="I2" s="6"/>
      <c r="J2" s="7"/>
      <c r="K2" s="2"/>
      <c r="L2" s="8"/>
      <c r="M2" s="1"/>
      <c r="N2" s="1"/>
    </row>
    <row r="3" spans="1:14" ht="19" customHeight="1">
      <c r="A3" s="146"/>
      <c r="B3" s="2"/>
      <c r="C3" s="150" t="s">
        <v>95</v>
      </c>
      <c r="D3" s="151"/>
      <c r="E3" s="151"/>
      <c r="F3" s="9"/>
      <c r="G3" s="10">
        <v>3</v>
      </c>
      <c r="K3" s="152" t="s">
        <v>97</v>
      </c>
      <c r="L3" s="153" t="str">
        <f>IF(F3="x","Pour une œuvre de commande (production payée par le client)","Pour une œuvre préexistante")</f>
        <v>Pour une œuvre préexistante</v>
      </c>
      <c r="M3" s="1"/>
      <c r="N3" s="1"/>
    </row>
    <row r="4" spans="1:14" ht="19" customHeight="1">
      <c r="A4" s="146"/>
      <c r="B4" s="2"/>
      <c r="C4" s="156" t="s">
        <v>47</v>
      </c>
      <c r="D4" s="187" t="s">
        <v>48</v>
      </c>
      <c r="E4" s="188"/>
      <c r="F4" s="189"/>
      <c r="G4" s="11"/>
      <c r="H4" s="12"/>
      <c r="I4" s="12"/>
      <c r="J4" s="13"/>
      <c r="K4" s="152"/>
      <c r="L4" s="154"/>
      <c r="M4" s="1"/>
      <c r="N4" s="1"/>
    </row>
    <row r="5" spans="1:14" ht="18" customHeight="1">
      <c r="A5" s="146"/>
      <c r="B5" s="2"/>
      <c r="C5" s="157"/>
      <c r="D5" s="187" t="s">
        <v>49</v>
      </c>
      <c r="E5" s="188"/>
      <c r="F5" s="189"/>
      <c r="G5" s="9" t="s">
        <v>96</v>
      </c>
      <c r="H5" s="12"/>
      <c r="I5" s="12"/>
      <c r="J5" s="13"/>
      <c r="K5" s="152"/>
      <c r="L5" s="154"/>
      <c r="M5" s="1"/>
      <c r="N5" s="1"/>
    </row>
    <row r="6" spans="1:14" ht="18" customHeight="1">
      <c r="A6" s="146"/>
      <c r="B6" s="2"/>
      <c r="C6" s="158"/>
      <c r="D6" s="187" t="s">
        <v>50</v>
      </c>
      <c r="E6" s="188"/>
      <c r="F6" s="189"/>
      <c r="G6" s="9"/>
      <c r="H6" s="12"/>
      <c r="I6" s="12"/>
      <c r="J6" s="13"/>
      <c r="K6" s="152"/>
      <c r="L6" s="154"/>
      <c r="M6" s="1"/>
      <c r="N6" s="1"/>
    </row>
    <row r="7" spans="1:14" ht="47" customHeight="1">
      <c r="A7" s="186"/>
      <c r="B7" s="2"/>
      <c r="C7" s="66" t="s">
        <v>105</v>
      </c>
      <c r="D7" s="15" t="s">
        <v>52</v>
      </c>
      <c r="E7" s="15" t="s">
        <v>53</v>
      </c>
      <c r="F7" s="15" t="s">
        <v>54</v>
      </c>
      <c r="G7" s="15" t="s">
        <v>55</v>
      </c>
      <c r="K7" s="152"/>
      <c r="L7" s="155"/>
      <c r="M7" s="1" t="s">
        <v>51</v>
      </c>
      <c r="N7" s="1"/>
    </row>
    <row r="8" spans="1:14" ht="16" customHeight="1">
      <c r="A8" s="9"/>
      <c r="B8" s="16" t="s">
        <v>56</v>
      </c>
      <c r="C8" s="17">
        <v>1500</v>
      </c>
      <c r="D8" s="57">
        <v>151</v>
      </c>
      <c r="E8" s="57">
        <v>193</v>
      </c>
      <c r="F8" s="57">
        <v>144</v>
      </c>
      <c r="G8" s="58">
        <v>214</v>
      </c>
      <c r="H8" s="18">
        <f>AVERAGE(D8:G8)</f>
        <v>175.5</v>
      </c>
      <c r="I8" s="19">
        <f>SMALL(D8:G8,1)</f>
        <v>144</v>
      </c>
      <c r="J8" s="19">
        <f>LARGE(D8:G8,1)</f>
        <v>214</v>
      </c>
      <c r="K8" s="20">
        <f t="shared" ref="K8:K19" si="0">IF($G$5="x",H8,IF($G$6="x",I8,IF($G$4="x",J8,0)))</f>
        <v>175.5</v>
      </c>
      <c r="L8" s="21" t="b">
        <f>IF(A8="x",IF($F$3="x",K8/$G$3,K8))</f>
        <v>0</v>
      </c>
      <c r="M8" s="1" t="str">
        <f>IF(A8="x",C8,"")</f>
        <v/>
      </c>
      <c r="N8" s="1"/>
    </row>
    <row r="9" spans="1:14" ht="16" customHeight="1">
      <c r="A9" s="9"/>
      <c r="B9" s="22" t="s">
        <v>56</v>
      </c>
      <c r="C9" s="23">
        <v>3000</v>
      </c>
      <c r="D9" s="59">
        <v>166</v>
      </c>
      <c r="E9" s="59">
        <v>286</v>
      </c>
      <c r="F9" s="59">
        <v>171</v>
      </c>
      <c r="G9" s="60">
        <v>247</v>
      </c>
      <c r="H9" s="18">
        <f t="shared" ref="H9:H19" si="1">AVERAGE(D9:G9)</f>
        <v>217.5</v>
      </c>
      <c r="I9" s="19">
        <f t="shared" ref="I9:I19" si="2">SMALL(D9:G9,1)</f>
        <v>166</v>
      </c>
      <c r="J9" s="19">
        <f t="shared" ref="J9:J19" si="3">LARGE(D9:G9,1)</f>
        <v>286</v>
      </c>
      <c r="K9" s="20">
        <f t="shared" si="0"/>
        <v>217.5</v>
      </c>
      <c r="L9" s="21" t="b">
        <f t="shared" ref="L9:L18" si="4">IF(A9="x",IF($F$3="x",K9/$G$3,K9))</f>
        <v>0</v>
      </c>
      <c r="M9" s="1" t="str">
        <f t="shared" ref="M9:M23" si="5">IF(A9="x",C9,"")</f>
        <v/>
      </c>
      <c r="N9" s="1"/>
    </row>
    <row r="10" spans="1:14" ht="16" customHeight="1">
      <c r="A10" s="9"/>
      <c r="B10" s="22" t="s">
        <v>56</v>
      </c>
      <c r="C10" s="23">
        <v>10000</v>
      </c>
      <c r="D10" s="59">
        <v>212</v>
      </c>
      <c r="E10" s="59">
        <v>343</v>
      </c>
      <c r="F10" s="59">
        <v>227</v>
      </c>
      <c r="G10" s="60">
        <v>295</v>
      </c>
      <c r="H10" s="18">
        <f t="shared" si="1"/>
        <v>269.25</v>
      </c>
      <c r="I10" s="19">
        <f t="shared" si="2"/>
        <v>212</v>
      </c>
      <c r="J10" s="19">
        <f t="shared" si="3"/>
        <v>343</v>
      </c>
      <c r="K10" s="20">
        <f t="shared" si="0"/>
        <v>269.25</v>
      </c>
      <c r="L10" s="21" t="b">
        <f t="shared" si="4"/>
        <v>0</v>
      </c>
      <c r="M10" s="1" t="str">
        <f t="shared" si="5"/>
        <v/>
      </c>
      <c r="N10" s="1"/>
    </row>
    <row r="11" spans="1:14" ht="16" customHeight="1">
      <c r="A11" s="9"/>
      <c r="B11" s="22" t="s">
        <v>56</v>
      </c>
      <c r="C11" s="23">
        <v>25000</v>
      </c>
      <c r="D11" s="59">
        <v>242</v>
      </c>
      <c r="E11" s="59">
        <v>412</v>
      </c>
      <c r="F11" s="59">
        <v>396</v>
      </c>
      <c r="G11" s="60">
        <v>422</v>
      </c>
      <c r="H11" s="18">
        <f t="shared" si="1"/>
        <v>368</v>
      </c>
      <c r="I11" s="19">
        <f t="shared" si="2"/>
        <v>242</v>
      </c>
      <c r="J11" s="19">
        <f t="shared" si="3"/>
        <v>422</v>
      </c>
      <c r="K11" s="20">
        <f t="shared" si="0"/>
        <v>368</v>
      </c>
      <c r="L11" s="21" t="b">
        <f t="shared" si="4"/>
        <v>0</v>
      </c>
      <c r="M11" s="1" t="str">
        <f t="shared" si="5"/>
        <v/>
      </c>
      <c r="N11" s="1"/>
    </row>
    <row r="12" spans="1:14" ht="16" customHeight="1">
      <c r="A12" s="9"/>
      <c r="B12" s="22" t="s">
        <v>56</v>
      </c>
      <c r="C12" s="67">
        <v>50000</v>
      </c>
      <c r="D12" s="59">
        <v>273</v>
      </c>
      <c r="E12" s="59">
        <v>486</v>
      </c>
      <c r="F12" s="59">
        <v>682</v>
      </c>
      <c r="G12" s="60">
        <v>706</v>
      </c>
      <c r="H12" s="18">
        <f t="shared" si="1"/>
        <v>536.75</v>
      </c>
      <c r="I12" s="19">
        <f t="shared" si="2"/>
        <v>273</v>
      </c>
      <c r="J12" s="19">
        <f t="shared" si="3"/>
        <v>706</v>
      </c>
      <c r="K12" s="20">
        <f t="shared" si="0"/>
        <v>536.75</v>
      </c>
      <c r="L12" s="21" t="b">
        <f t="shared" si="4"/>
        <v>0</v>
      </c>
      <c r="M12" s="1" t="str">
        <f t="shared" si="5"/>
        <v/>
      </c>
      <c r="N12" s="1"/>
    </row>
    <row r="13" spans="1:14" ht="16" customHeight="1">
      <c r="A13" s="9"/>
      <c r="B13" s="22" t="s">
        <v>56</v>
      </c>
      <c r="C13" s="23">
        <v>75000</v>
      </c>
      <c r="D13" s="59">
        <v>303</v>
      </c>
      <c r="E13" s="59">
        <v>573</v>
      </c>
      <c r="F13" s="59">
        <v>1023</v>
      </c>
      <c r="G13" s="60">
        <v>1059</v>
      </c>
      <c r="H13" s="18">
        <f t="shared" si="1"/>
        <v>739.5</v>
      </c>
      <c r="I13" s="19">
        <f t="shared" si="2"/>
        <v>303</v>
      </c>
      <c r="J13" s="19">
        <f t="shared" si="3"/>
        <v>1059</v>
      </c>
      <c r="K13" s="20">
        <f t="shared" si="0"/>
        <v>739.5</v>
      </c>
      <c r="L13" s="21" t="b">
        <f t="shared" si="4"/>
        <v>0</v>
      </c>
      <c r="M13" s="1" t="str">
        <f t="shared" si="5"/>
        <v/>
      </c>
      <c r="N13" s="1"/>
    </row>
    <row r="14" spans="1:14" ht="16" customHeight="1">
      <c r="A14" s="9"/>
      <c r="B14" s="22" t="s">
        <v>56</v>
      </c>
      <c r="C14" s="23">
        <v>100000</v>
      </c>
      <c r="D14" s="59">
        <v>303</v>
      </c>
      <c r="E14" s="59">
        <v>573</v>
      </c>
      <c r="F14" s="59">
        <v>1534</v>
      </c>
      <c r="G14" s="60">
        <v>1588</v>
      </c>
      <c r="H14" s="18">
        <f t="shared" si="1"/>
        <v>999.5</v>
      </c>
      <c r="I14" s="19">
        <f t="shared" si="2"/>
        <v>303</v>
      </c>
      <c r="J14" s="19">
        <f t="shared" si="3"/>
        <v>1588</v>
      </c>
      <c r="K14" s="20">
        <f t="shared" si="0"/>
        <v>999.5</v>
      </c>
      <c r="L14" s="21" t="b">
        <f t="shared" si="4"/>
        <v>0</v>
      </c>
      <c r="M14" s="1" t="str">
        <f t="shared" si="5"/>
        <v/>
      </c>
      <c r="N14" s="1"/>
    </row>
    <row r="15" spans="1:14" ht="16" customHeight="1">
      <c r="A15" s="9"/>
      <c r="B15" s="22" t="s">
        <v>56</v>
      </c>
      <c r="C15" s="23">
        <v>125000</v>
      </c>
      <c r="D15" s="59">
        <v>333</v>
      </c>
      <c r="E15" s="59">
        <v>677</v>
      </c>
      <c r="F15" s="59">
        <v>2301</v>
      </c>
      <c r="G15" s="60">
        <v>2382</v>
      </c>
      <c r="H15" s="18">
        <f t="shared" si="1"/>
        <v>1423.25</v>
      </c>
      <c r="I15" s="19">
        <f t="shared" si="2"/>
        <v>333</v>
      </c>
      <c r="J15" s="19">
        <f t="shared" si="3"/>
        <v>2382</v>
      </c>
      <c r="K15" s="20">
        <f t="shared" si="0"/>
        <v>1423.25</v>
      </c>
      <c r="L15" s="21" t="b">
        <f t="shared" si="4"/>
        <v>0</v>
      </c>
      <c r="M15" s="1" t="str">
        <f t="shared" si="5"/>
        <v/>
      </c>
      <c r="N15" s="1"/>
    </row>
    <row r="16" spans="1:14" ht="16" customHeight="1">
      <c r="A16" s="9"/>
      <c r="B16" s="22" t="s">
        <v>56</v>
      </c>
      <c r="C16" s="23">
        <v>150000</v>
      </c>
      <c r="D16" s="59">
        <v>333</v>
      </c>
      <c r="E16" s="59">
        <v>677</v>
      </c>
      <c r="F16" s="59">
        <v>3451</v>
      </c>
      <c r="G16" s="60">
        <v>3573</v>
      </c>
      <c r="H16" s="18">
        <f t="shared" si="1"/>
        <v>2008.5</v>
      </c>
      <c r="I16" s="19">
        <f t="shared" si="2"/>
        <v>333</v>
      </c>
      <c r="J16" s="19">
        <f t="shared" si="3"/>
        <v>3573</v>
      </c>
      <c r="K16" s="20">
        <f t="shared" si="0"/>
        <v>2008.5</v>
      </c>
      <c r="L16" s="21" t="b">
        <f t="shared" si="4"/>
        <v>0</v>
      </c>
      <c r="M16" s="1" t="str">
        <f t="shared" si="5"/>
        <v/>
      </c>
      <c r="N16" s="1"/>
    </row>
    <row r="17" spans="1:14" ht="16" customHeight="1">
      <c r="A17" s="9"/>
      <c r="B17" s="22" t="s">
        <v>56</v>
      </c>
      <c r="C17" s="23">
        <v>200000</v>
      </c>
      <c r="D17" s="59">
        <v>333</v>
      </c>
      <c r="E17" s="59">
        <v>677</v>
      </c>
      <c r="F17" s="61">
        <v>5176</v>
      </c>
      <c r="G17" s="62">
        <v>5359</v>
      </c>
      <c r="H17" s="18">
        <f t="shared" si="1"/>
        <v>2886.25</v>
      </c>
      <c r="I17" s="19">
        <f t="shared" si="2"/>
        <v>333</v>
      </c>
      <c r="J17" s="19">
        <f t="shared" si="3"/>
        <v>5359</v>
      </c>
      <c r="K17" s="20">
        <f t="shared" si="0"/>
        <v>2886.25</v>
      </c>
      <c r="L17" s="21" t="b">
        <f t="shared" si="4"/>
        <v>0</v>
      </c>
      <c r="M17" s="1" t="str">
        <f t="shared" si="5"/>
        <v/>
      </c>
      <c r="N17" s="1"/>
    </row>
    <row r="18" spans="1:14" ht="16" customHeight="1">
      <c r="A18" s="9"/>
      <c r="B18" s="22" t="s">
        <v>56</v>
      </c>
      <c r="C18" s="23">
        <v>225000</v>
      </c>
      <c r="D18" s="59">
        <v>333</v>
      </c>
      <c r="E18" s="59">
        <v>677</v>
      </c>
      <c r="F18" s="61">
        <v>7764</v>
      </c>
      <c r="G18" s="62">
        <v>8038</v>
      </c>
      <c r="H18" s="18">
        <f t="shared" si="1"/>
        <v>4203</v>
      </c>
      <c r="I18" s="19">
        <f t="shared" si="2"/>
        <v>333</v>
      </c>
      <c r="J18" s="19">
        <f t="shared" si="3"/>
        <v>8038</v>
      </c>
      <c r="K18" s="20">
        <f t="shared" si="0"/>
        <v>4203</v>
      </c>
      <c r="L18" s="21" t="b">
        <f t="shared" si="4"/>
        <v>0</v>
      </c>
      <c r="M18" s="1" t="str">
        <f t="shared" si="5"/>
        <v/>
      </c>
      <c r="N18" s="1"/>
    </row>
    <row r="19" spans="1:14" ht="16" customHeight="1">
      <c r="A19" s="68"/>
      <c r="B19" s="69" t="s">
        <v>56</v>
      </c>
      <c r="C19" s="70">
        <v>250000</v>
      </c>
      <c r="D19" s="71">
        <v>333</v>
      </c>
      <c r="E19" s="63">
        <v>677</v>
      </c>
      <c r="F19" s="72">
        <v>11646</v>
      </c>
      <c r="G19" s="73">
        <v>12057</v>
      </c>
      <c r="H19" s="18">
        <f t="shared" si="1"/>
        <v>6178.25</v>
      </c>
      <c r="I19" s="19">
        <f t="shared" si="2"/>
        <v>333</v>
      </c>
      <c r="J19" s="19">
        <f t="shared" si="3"/>
        <v>12057</v>
      </c>
      <c r="K19" s="20">
        <f t="shared" si="0"/>
        <v>6178.25</v>
      </c>
      <c r="L19" s="21" t="b">
        <f>IF(A19="x",IF($F$3="x",K19/$G$3,K19))</f>
        <v>0</v>
      </c>
      <c r="M19" s="1" t="str">
        <f t="shared" si="5"/>
        <v/>
      </c>
      <c r="N19" s="1"/>
    </row>
    <row r="20" spans="1:14" ht="16" customHeight="1">
      <c r="A20" s="177" t="s">
        <v>88</v>
      </c>
      <c r="B20" s="178"/>
      <c r="C20" s="178"/>
      <c r="D20" s="178"/>
      <c r="E20" s="178"/>
      <c r="F20" s="178"/>
      <c r="G20" s="178"/>
      <c r="H20" s="178"/>
      <c r="I20" s="178"/>
      <c r="J20" s="178"/>
      <c r="K20" s="178"/>
      <c r="L20" s="179"/>
      <c r="M20" s="1" t="e">
        <f>IF(#REF!="x",C20,"")</f>
        <v>#REF!</v>
      </c>
      <c r="N20" s="1"/>
    </row>
    <row r="21" spans="1:14" ht="16" customHeight="1">
      <c r="A21" s="180"/>
      <c r="B21" s="181"/>
      <c r="C21" s="181"/>
      <c r="D21" s="181"/>
      <c r="E21" s="181"/>
      <c r="F21" s="181"/>
      <c r="G21" s="181"/>
      <c r="H21" s="181"/>
      <c r="I21" s="181"/>
      <c r="J21" s="181"/>
      <c r="K21" s="181"/>
      <c r="L21" s="182"/>
      <c r="M21" s="1" t="str">
        <f>IF(A20="x",C21,"")</f>
        <v/>
      </c>
      <c r="N21" s="1"/>
    </row>
    <row r="22" spans="1:14" ht="16" customHeight="1">
      <c r="A22" s="180"/>
      <c r="B22" s="181"/>
      <c r="C22" s="181"/>
      <c r="D22" s="181"/>
      <c r="E22" s="181"/>
      <c r="F22" s="181"/>
      <c r="G22" s="181"/>
      <c r="H22" s="181"/>
      <c r="I22" s="181"/>
      <c r="J22" s="181"/>
      <c r="K22" s="181"/>
      <c r="L22" s="182"/>
      <c r="M22" s="1" t="str">
        <f t="shared" si="5"/>
        <v/>
      </c>
      <c r="N22" s="1"/>
    </row>
    <row r="23" spans="1:14" ht="16" customHeight="1">
      <c r="A23" s="180"/>
      <c r="B23" s="183"/>
      <c r="C23" s="183"/>
      <c r="D23" s="183"/>
      <c r="E23" s="183"/>
      <c r="F23" s="183"/>
      <c r="G23" s="183"/>
      <c r="H23" s="183"/>
      <c r="I23" s="183"/>
      <c r="J23" s="183"/>
      <c r="K23" s="183"/>
      <c r="L23" s="182"/>
      <c r="M23" s="1" t="str">
        <f t="shared" si="5"/>
        <v/>
      </c>
      <c r="N23" s="1"/>
    </row>
    <row r="24" spans="1:14" ht="16" customHeight="1">
      <c r="A24" s="184" t="s">
        <v>112</v>
      </c>
      <c r="B24" s="184"/>
      <c r="C24" s="184"/>
      <c r="D24" s="184"/>
      <c r="E24" s="184"/>
      <c r="F24" s="184"/>
      <c r="G24" s="184"/>
      <c r="H24" s="184"/>
      <c r="I24" s="184"/>
      <c r="J24" s="184"/>
      <c r="K24" s="184"/>
      <c r="L24" s="184"/>
    </row>
    <row r="25" spans="1:14" ht="16" customHeight="1">
      <c r="A25" s="185"/>
      <c r="B25" s="185"/>
      <c r="C25" s="185"/>
      <c r="D25" s="185"/>
      <c r="E25" s="185"/>
      <c r="F25" s="185"/>
      <c r="G25" s="185"/>
      <c r="H25" s="185"/>
      <c r="I25" s="185"/>
      <c r="J25" s="185"/>
      <c r="K25" s="185"/>
      <c r="L25" s="185"/>
    </row>
    <row r="26" spans="1:14" ht="16" customHeight="1">
      <c r="F26" s="1"/>
      <c r="G26" s="1"/>
    </row>
  </sheetData>
  <sheetCalcPr fullCalcOnLoad="1"/>
  <mergeCells count="11">
    <mergeCell ref="A20:L23"/>
    <mergeCell ref="A24:L25"/>
    <mergeCell ref="A1:A7"/>
    <mergeCell ref="B1:L1"/>
    <mergeCell ref="C3:E3"/>
    <mergeCell ref="K3:K7"/>
    <mergeCell ref="L3:L7"/>
    <mergeCell ref="C4:C6"/>
    <mergeCell ref="D4:F4"/>
    <mergeCell ref="D5:F5"/>
    <mergeCell ref="D6:F6"/>
  </mergeCells>
  <phoneticPr fontId="11" type="noConversion"/>
  <conditionalFormatting sqref="L8:L19">
    <cfRule type="cellIs" dxfId="6" priority="0" stopIfTrue="1" operator="equal">
      <formula>FALSE</formula>
    </cfRule>
  </conditionalFormatting>
  <pageMargins left="1.288888888888889" right="0.75000000000000011" top="0.75000000000000011" bottom="0.78222222222222226" header="0.5" footer="0.5"/>
  <pageSetup paperSize="10" orientation="landscape" horizontalDpi="4294967292" verticalDpi="4294967292"/>
  <headerFooter>
    <oddHeader>&amp;L_x000D_</oddHeader>
  </headerFooter>
  <extLst>
    <ext xmlns:mx="http://schemas.microsoft.com/office/mac/excel/2008/main" uri="http://schemas.microsoft.com/office/mac/excel/2008/main">
      <mx:PLV Mode="1"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enableFormatConditionsCalculation="0">
    <pageSetUpPr fitToPage="1"/>
  </sheetPr>
  <dimension ref="A1:N28"/>
  <sheetViews>
    <sheetView showGridLines="0" view="pageLayout" zoomScale="125" workbookViewId="0">
      <selection activeCell="A9" sqref="A9"/>
    </sheetView>
  </sheetViews>
  <sheetFormatPr baseColWidth="10" defaultRowHeight="12"/>
  <cols>
    <col min="1" max="1" width="6" customWidth="1"/>
    <col min="2" max="2" width="2.33203125" customWidth="1"/>
    <col min="3" max="3" width="12" customWidth="1"/>
    <col min="4" max="4" width="14.6640625" customWidth="1"/>
    <col min="5" max="5" width="16" customWidth="1"/>
    <col min="6" max="6" width="15.1640625" customWidth="1"/>
    <col min="7" max="7" width="19.5" customWidth="1"/>
    <col min="8" max="8" width="8.83203125" hidden="1" customWidth="1"/>
    <col min="9" max="9" width="9.1640625" hidden="1" customWidth="1"/>
    <col min="10" max="10" width="8.5" hidden="1" customWidth="1"/>
    <col min="11" max="11" width="10.6640625" hidden="1" customWidth="1"/>
    <col min="12" max="12" width="21.6640625" customWidth="1"/>
    <col min="13" max="13" width="12" hidden="1" customWidth="1"/>
    <col min="14" max="14" width="1.6640625" customWidth="1"/>
  </cols>
  <sheetData>
    <row r="1" spans="1:14" ht="22" customHeight="1">
      <c r="A1" s="145" t="s">
        <v>58</v>
      </c>
      <c r="B1" s="147" t="s">
        <v>106</v>
      </c>
      <c r="C1" s="148"/>
      <c r="D1" s="148"/>
      <c r="E1" s="148"/>
      <c r="F1" s="148"/>
      <c r="G1" s="148"/>
      <c r="H1" s="148"/>
      <c r="I1" s="148"/>
      <c r="J1" s="148"/>
      <c r="K1" s="148"/>
      <c r="L1" s="149"/>
      <c r="M1" s="1"/>
      <c r="N1" s="1"/>
    </row>
    <row r="2" spans="1:14" ht="14" customHeight="1">
      <c r="A2" s="146"/>
      <c r="B2" s="2"/>
      <c r="C2" s="2"/>
      <c r="D2" s="2"/>
      <c r="E2" s="2"/>
      <c r="F2" s="3"/>
      <c r="G2" s="4" t="s">
        <v>94</v>
      </c>
      <c r="H2" s="5"/>
      <c r="I2" s="6"/>
      <c r="J2" s="7"/>
      <c r="K2" s="2"/>
      <c r="L2" s="8"/>
      <c r="M2" s="1"/>
      <c r="N2" s="1"/>
    </row>
    <row r="3" spans="1:14" ht="19" customHeight="1">
      <c r="A3" s="146"/>
      <c r="B3" s="2"/>
      <c r="C3" s="150" t="s">
        <v>95</v>
      </c>
      <c r="D3" s="151"/>
      <c r="E3" s="151"/>
      <c r="F3" s="9"/>
      <c r="G3" s="10">
        <v>3</v>
      </c>
      <c r="K3" s="152" t="s">
        <v>97</v>
      </c>
      <c r="L3" s="153" t="str">
        <f>IF(F3="x","Pour une œuvre de commande (production payée par le client)","Pour une œuvre préexistante")</f>
        <v>Pour une œuvre préexistante</v>
      </c>
      <c r="M3" s="1"/>
      <c r="N3" s="1"/>
    </row>
    <row r="4" spans="1:14" ht="19" customHeight="1">
      <c r="A4" s="146"/>
      <c r="B4" s="2"/>
      <c r="C4" s="156" t="s">
        <v>47</v>
      </c>
      <c r="D4" s="159" t="s">
        <v>85</v>
      </c>
      <c r="E4" s="160"/>
      <c r="F4" s="161"/>
      <c r="G4" s="11"/>
      <c r="H4" s="12"/>
      <c r="I4" s="12"/>
      <c r="J4" s="13"/>
      <c r="K4" s="152"/>
      <c r="L4" s="154"/>
      <c r="M4" s="1"/>
      <c r="N4" s="1"/>
    </row>
    <row r="5" spans="1:14" ht="18" customHeight="1">
      <c r="A5" s="146"/>
      <c r="B5" s="2"/>
      <c r="C5" s="157"/>
      <c r="D5" s="159" t="s">
        <v>84</v>
      </c>
      <c r="E5" s="160"/>
      <c r="F5" s="161"/>
      <c r="G5" s="9" t="s">
        <v>96</v>
      </c>
      <c r="H5" s="12"/>
      <c r="I5" s="12"/>
      <c r="J5" s="13"/>
      <c r="K5" s="152"/>
      <c r="L5" s="154"/>
      <c r="M5" s="1"/>
      <c r="N5" s="1"/>
    </row>
    <row r="6" spans="1:14" ht="18" customHeight="1">
      <c r="A6" s="146"/>
      <c r="B6" s="2"/>
      <c r="C6" s="158"/>
      <c r="D6" s="159" t="s">
        <v>87</v>
      </c>
      <c r="E6" s="160"/>
      <c r="F6" s="161"/>
      <c r="G6" s="9"/>
      <c r="H6" s="12"/>
      <c r="I6" s="12"/>
      <c r="J6" s="13"/>
      <c r="K6" s="152"/>
      <c r="L6" s="154"/>
      <c r="M6" s="1"/>
      <c r="N6" s="1"/>
    </row>
    <row r="7" spans="1:14" ht="47" customHeight="1">
      <c r="A7" s="186"/>
      <c r="B7" s="2"/>
      <c r="C7" s="66" t="s">
        <v>105</v>
      </c>
      <c r="D7" s="15" t="s">
        <v>52</v>
      </c>
      <c r="E7" s="15" t="s">
        <v>53</v>
      </c>
      <c r="F7" s="15" t="s">
        <v>54</v>
      </c>
      <c r="G7" s="15" t="s">
        <v>55</v>
      </c>
      <c r="K7" s="152"/>
      <c r="L7" s="155"/>
      <c r="M7" s="1" t="s">
        <v>51</v>
      </c>
      <c r="N7" s="1"/>
    </row>
    <row r="8" spans="1:14" ht="17" customHeight="1">
      <c r="A8" s="163" t="s">
        <v>29</v>
      </c>
      <c r="B8" s="190"/>
      <c r="C8" s="190"/>
      <c r="D8" s="190"/>
      <c r="E8" s="190"/>
      <c r="F8" s="190"/>
      <c r="G8" s="190"/>
      <c r="H8" s="190"/>
      <c r="I8" s="190"/>
      <c r="J8" s="190"/>
      <c r="K8" s="190"/>
      <c r="L8" s="191"/>
      <c r="M8" s="1"/>
      <c r="N8" s="1"/>
    </row>
    <row r="9" spans="1:14" ht="16" customHeight="1">
      <c r="A9" s="9"/>
      <c r="B9" s="16" t="s">
        <v>56</v>
      </c>
      <c r="C9" s="17">
        <v>500</v>
      </c>
      <c r="D9" s="57">
        <v>333</v>
      </c>
      <c r="E9" s="57">
        <v>343</v>
      </c>
      <c r="F9" s="57">
        <v>327</v>
      </c>
      <c r="G9" s="58">
        <v>353</v>
      </c>
      <c r="H9" s="18">
        <f>AVERAGE(D9:G9)</f>
        <v>339</v>
      </c>
      <c r="I9" s="19">
        <f>SMALL(D9:G9,1)</f>
        <v>327</v>
      </c>
      <c r="J9" s="19">
        <f>LARGE(D9:G9,1)</f>
        <v>353</v>
      </c>
      <c r="K9" s="20">
        <f t="shared" ref="K9:K19" si="0">IF($G$5="x",H9,IF($G$6="x",I9,IF($G$4="x",J9,0)))</f>
        <v>339</v>
      </c>
      <c r="L9" s="21" t="b">
        <f>IF(A9="x",IF($F$3="x",K9/$G$3,K9))</f>
        <v>0</v>
      </c>
      <c r="M9" s="1" t="str">
        <f>IF(A9="x",C9,"")</f>
        <v/>
      </c>
      <c r="N9" s="1"/>
    </row>
    <row r="10" spans="1:14" ht="16" customHeight="1">
      <c r="A10" s="9"/>
      <c r="B10" s="22" t="s">
        <v>56</v>
      </c>
      <c r="C10" s="23">
        <v>1000</v>
      </c>
      <c r="D10" s="59">
        <v>364</v>
      </c>
      <c r="E10" s="59">
        <v>343</v>
      </c>
      <c r="F10" s="59">
        <v>420</v>
      </c>
      <c r="G10" s="60">
        <v>353</v>
      </c>
      <c r="H10" s="18">
        <f t="shared" ref="H10:H19" si="1">AVERAGE(D10:G10)</f>
        <v>370</v>
      </c>
      <c r="I10" s="19">
        <f t="shared" ref="I10:I19" si="2">SMALL(D10:G10,1)</f>
        <v>343</v>
      </c>
      <c r="J10" s="19">
        <f t="shared" ref="J10:J19" si="3">LARGE(D10:G10,1)</f>
        <v>420</v>
      </c>
      <c r="K10" s="20">
        <f t="shared" si="0"/>
        <v>370</v>
      </c>
      <c r="L10" s="21" t="b">
        <f t="shared" ref="L10:L19" si="4">IF(A10="x",IF($F$3="x",K10/$G$3,K10))</f>
        <v>0</v>
      </c>
      <c r="M10" s="1" t="str">
        <f t="shared" ref="M10:M25" si="5">IF(A10="x",C10,"")</f>
        <v/>
      </c>
      <c r="N10" s="1"/>
    </row>
    <row r="11" spans="1:14" ht="16" customHeight="1">
      <c r="A11" s="9"/>
      <c r="B11" s="22" t="s">
        <v>56</v>
      </c>
      <c r="C11" s="23">
        <v>2500</v>
      </c>
      <c r="D11" s="59">
        <v>395</v>
      </c>
      <c r="E11" s="59">
        <v>343</v>
      </c>
      <c r="F11" s="59">
        <v>479</v>
      </c>
      <c r="G11" s="60">
        <v>353</v>
      </c>
      <c r="H11" s="18">
        <f t="shared" si="1"/>
        <v>392.5</v>
      </c>
      <c r="I11" s="19">
        <f t="shared" si="2"/>
        <v>343</v>
      </c>
      <c r="J11" s="19">
        <f t="shared" si="3"/>
        <v>479</v>
      </c>
      <c r="K11" s="20">
        <f t="shared" si="0"/>
        <v>392.5</v>
      </c>
      <c r="L11" s="21" t="b">
        <f t="shared" si="4"/>
        <v>0</v>
      </c>
      <c r="M11" s="1" t="str">
        <f t="shared" si="5"/>
        <v/>
      </c>
      <c r="N11" s="1"/>
    </row>
    <row r="12" spans="1:14" ht="16" customHeight="1">
      <c r="A12" s="9"/>
      <c r="B12" s="22" t="s">
        <v>56</v>
      </c>
      <c r="C12" s="23">
        <v>5000</v>
      </c>
      <c r="D12" s="59">
        <v>440</v>
      </c>
      <c r="E12" s="59">
        <v>462</v>
      </c>
      <c r="F12" s="59">
        <v>565</v>
      </c>
      <c r="G12" s="60">
        <v>554</v>
      </c>
      <c r="H12" s="18">
        <f t="shared" si="1"/>
        <v>505.25</v>
      </c>
      <c r="I12" s="19">
        <f t="shared" si="2"/>
        <v>440</v>
      </c>
      <c r="J12" s="19">
        <f t="shared" si="3"/>
        <v>565</v>
      </c>
      <c r="K12" s="20">
        <f t="shared" si="0"/>
        <v>505.25</v>
      </c>
      <c r="L12" s="21" t="b">
        <f t="shared" si="4"/>
        <v>0</v>
      </c>
      <c r="M12" s="1" t="str">
        <f t="shared" si="5"/>
        <v/>
      </c>
      <c r="N12" s="1"/>
    </row>
    <row r="13" spans="1:14" ht="16" customHeight="1">
      <c r="A13" s="9"/>
      <c r="B13" s="22" t="s">
        <v>56</v>
      </c>
      <c r="C13" s="67">
        <v>7500</v>
      </c>
      <c r="D13" s="59">
        <v>485</v>
      </c>
      <c r="E13" s="59">
        <v>462</v>
      </c>
      <c r="F13" s="59">
        <v>565</v>
      </c>
      <c r="G13" s="60">
        <v>554</v>
      </c>
      <c r="H13" s="18">
        <f t="shared" si="1"/>
        <v>516.5</v>
      </c>
      <c r="I13" s="19">
        <f t="shared" si="2"/>
        <v>462</v>
      </c>
      <c r="J13" s="19">
        <f t="shared" si="3"/>
        <v>565</v>
      </c>
      <c r="K13" s="20">
        <f t="shared" si="0"/>
        <v>516.5</v>
      </c>
      <c r="L13" s="21" t="b">
        <f t="shared" si="4"/>
        <v>0</v>
      </c>
      <c r="M13" s="1" t="str">
        <f t="shared" si="5"/>
        <v/>
      </c>
      <c r="N13" s="1"/>
    </row>
    <row r="14" spans="1:14" ht="16" customHeight="1">
      <c r="A14" s="9"/>
      <c r="B14" s="22" t="s">
        <v>56</v>
      </c>
      <c r="C14" s="23">
        <v>10000</v>
      </c>
      <c r="D14" s="59">
        <v>485</v>
      </c>
      <c r="E14" s="59">
        <v>625</v>
      </c>
      <c r="F14" s="59">
        <v>761</v>
      </c>
      <c r="G14" s="60">
        <v>747</v>
      </c>
      <c r="H14" s="18">
        <f t="shared" si="1"/>
        <v>654.5</v>
      </c>
      <c r="I14" s="19">
        <f t="shared" si="2"/>
        <v>485</v>
      </c>
      <c r="J14" s="19">
        <f t="shared" si="3"/>
        <v>761</v>
      </c>
      <c r="K14" s="20">
        <f t="shared" si="0"/>
        <v>654.5</v>
      </c>
      <c r="L14" s="21" t="b">
        <f t="shared" si="4"/>
        <v>0</v>
      </c>
      <c r="M14" s="1" t="str">
        <f t="shared" si="5"/>
        <v/>
      </c>
      <c r="N14" s="1"/>
    </row>
    <row r="15" spans="1:14" ht="16" customHeight="1">
      <c r="A15" s="9"/>
      <c r="B15" s="22" t="s">
        <v>56</v>
      </c>
      <c r="C15" s="23">
        <v>25000</v>
      </c>
      <c r="D15" s="59">
        <v>531</v>
      </c>
      <c r="E15" s="59">
        <v>844</v>
      </c>
      <c r="F15" s="59">
        <v>966</v>
      </c>
      <c r="G15" s="60">
        <v>873</v>
      </c>
      <c r="H15" s="18">
        <f t="shared" si="1"/>
        <v>803.5</v>
      </c>
      <c r="I15" s="19">
        <f t="shared" si="2"/>
        <v>531</v>
      </c>
      <c r="J15" s="19">
        <f t="shared" si="3"/>
        <v>966</v>
      </c>
      <c r="K15" s="20">
        <f t="shared" si="0"/>
        <v>803.5</v>
      </c>
      <c r="L15" s="21" t="b">
        <f t="shared" si="4"/>
        <v>0</v>
      </c>
      <c r="M15" s="1" t="str">
        <f t="shared" si="5"/>
        <v/>
      </c>
      <c r="N15" s="1"/>
    </row>
    <row r="16" spans="1:14" ht="16" customHeight="1">
      <c r="A16" s="9"/>
      <c r="B16" s="22" t="s">
        <v>56</v>
      </c>
      <c r="C16" s="23">
        <v>50000</v>
      </c>
      <c r="D16" s="59">
        <v>591</v>
      </c>
      <c r="E16" s="59">
        <f>844+330</f>
        <v>1174</v>
      </c>
      <c r="F16" s="59">
        <v>1251</v>
      </c>
      <c r="G16" s="60">
        <v>1021</v>
      </c>
      <c r="H16" s="18">
        <f t="shared" si="1"/>
        <v>1009.25</v>
      </c>
      <c r="I16" s="19">
        <f t="shared" si="2"/>
        <v>591</v>
      </c>
      <c r="J16" s="19">
        <f t="shared" si="3"/>
        <v>1251</v>
      </c>
      <c r="K16" s="20">
        <f t="shared" si="0"/>
        <v>1009.25</v>
      </c>
      <c r="L16" s="21" t="b">
        <f t="shared" si="4"/>
        <v>0</v>
      </c>
      <c r="M16" s="1" t="str">
        <f t="shared" si="5"/>
        <v/>
      </c>
      <c r="N16" s="1"/>
    </row>
    <row r="17" spans="1:14" ht="16" customHeight="1">
      <c r="A17" s="9"/>
      <c r="B17" s="22" t="s">
        <v>56</v>
      </c>
      <c r="C17" s="23">
        <v>100000</v>
      </c>
      <c r="D17" s="59">
        <v>713</v>
      </c>
      <c r="E17" s="59">
        <f>1174+330</f>
        <v>1504</v>
      </c>
      <c r="F17" s="59">
        <v>1809</v>
      </c>
      <c r="G17" s="60">
        <v>1622</v>
      </c>
      <c r="H17" s="18">
        <f t="shared" si="1"/>
        <v>1412</v>
      </c>
      <c r="I17" s="19">
        <f t="shared" si="2"/>
        <v>713</v>
      </c>
      <c r="J17" s="19">
        <f t="shared" si="3"/>
        <v>1809</v>
      </c>
      <c r="K17" s="20">
        <f t="shared" si="0"/>
        <v>1412</v>
      </c>
      <c r="L17" s="21" t="b">
        <f t="shared" si="4"/>
        <v>0</v>
      </c>
      <c r="M17" s="1" t="str">
        <f t="shared" si="5"/>
        <v/>
      </c>
      <c r="N17" s="1"/>
    </row>
    <row r="18" spans="1:14" ht="16" customHeight="1">
      <c r="A18" s="9"/>
      <c r="B18" s="22" t="s">
        <v>56</v>
      </c>
      <c r="C18" s="23">
        <v>250000</v>
      </c>
      <c r="D18" s="59">
        <v>713</v>
      </c>
      <c r="E18" s="59">
        <f>1504+990</f>
        <v>2494</v>
      </c>
      <c r="F18" s="61">
        <v>1809</v>
      </c>
      <c r="G18" s="62">
        <v>2494</v>
      </c>
      <c r="H18" s="18">
        <f t="shared" si="1"/>
        <v>1877.5</v>
      </c>
      <c r="I18" s="19">
        <f t="shared" si="2"/>
        <v>713</v>
      </c>
      <c r="J18" s="19">
        <f t="shared" si="3"/>
        <v>2494</v>
      </c>
      <c r="K18" s="20">
        <f t="shared" si="0"/>
        <v>1877.5</v>
      </c>
      <c r="L18" s="21" t="b">
        <f t="shared" si="4"/>
        <v>0</v>
      </c>
      <c r="M18" s="1" t="str">
        <f t="shared" si="5"/>
        <v/>
      </c>
      <c r="N18" s="1"/>
    </row>
    <row r="19" spans="1:14" ht="16" customHeight="1">
      <c r="A19" s="9"/>
      <c r="B19" s="22" t="s">
        <v>56</v>
      </c>
      <c r="C19" s="23">
        <v>500000</v>
      </c>
      <c r="D19" s="59">
        <v>713</v>
      </c>
      <c r="E19" s="59">
        <f>2494+5*330</f>
        <v>4144</v>
      </c>
      <c r="F19" s="61">
        <v>1809</v>
      </c>
      <c r="G19" s="62">
        <v>4739</v>
      </c>
      <c r="H19" s="18">
        <f t="shared" si="1"/>
        <v>2851.25</v>
      </c>
      <c r="I19" s="19">
        <f t="shared" si="2"/>
        <v>713</v>
      </c>
      <c r="J19" s="19">
        <f t="shared" si="3"/>
        <v>4739</v>
      </c>
      <c r="K19" s="20">
        <f t="shared" si="0"/>
        <v>2851.25</v>
      </c>
      <c r="L19" s="21" t="b">
        <f t="shared" si="4"/>
        <v>0</v>
      </c>
      <c r="M19" s="1" t="str">
        <f t="shared" si="5"/>
        <v/>
      </c>
      <c r="N19" s="1"/>
    </row>
    <row r="20" spans="1:14" ht="16" customHeight="1">
      <c r="A20" s="68"/>
      <c r="B20" s="69" t="s">
        <v>113</v>
      </c>
      <c r="C20" s="70">
        <v>500000</v>
      </c>
      <c r="D20" s="71">
        <v>713</v>
      </c>
      <c r="E20" s="71">
        <f>4144+5*330</f>
        <v>5794</v>
      </c>
      <c r="F20" s="72">
        <v>1809</v>
      </c>
      <c r="G20" s="73">
        <v>6236</v>
      </c>
      <c r="H20" s="18">
        <f>AVERAGE(D20:G20)</f>
        <v>3638</v>
      </c>
      <c r="I20" s="19">
        <f>SMALL(D20:G20,1)</f>
        <v>713</v>
      </c>
      <c r="J20" s="19">
        <f>LARGE(D20:G20,1)</f>
        <v>6236</v>
      </c>
      <c r="K20" s="20">
        <f>IF($G$5="x",H20,IF($G$6="x",I20,IF($G$4="x",J20,0)))</f>
        <v>3638</v>
      </c>
      <c r="L20" s="21" t="b">
        <f>IF(A20="x",IF($F$3="x",K20/$G$3,K20))</f>
        <v>0</v>
      </c>
      <c r="M20" s="1"/>
      <c r="N20" s="1"/>
    </row>
    <row r="21" spans="1:14" ht="22" customHeight="1">
      <c r="A21" s="192" t="s">
        <v>30</v>
      </c>
      <c r="B21" s="193"/>
      <c r="C21" s="193"/>
      <c r="D21" s="193"/>
      <c r="E21" s="194"/>
      <c r="F21" s="118">
        <v>1</v>
      </c>
      <c r="G21" s="116" t="s">
        <v>71</v>
      </c>
      <c r="H21" s="115"/>
      <c r="I21" s="115"/>
      <c r="J21" s="115"/>
      <c r="K21" s="115"/>
      <c r="L21" s="117">
        <f>SUM(L9:L20)*F21</f>
        <v>0</v>
      </c>
      <c r="M21" s="1" t="str">
        <f>IF(A20="x",C20,"")</f>
        <v/>
      </c>
      <c r="N21" s="1"/>
    </row>
    <row r="22" spans="1:14" ht="16" customHeight="1">
      <c r="A22" s="177" t="s">
        <v>42</v>
      </c>
      <c r="B22" s="178"/>
      <c r="C22" s="178"/>
      <c r="D22" s="178"/>
      <c r="E22" s="178"/>
      <c r="F22" s="178"/>
      <c r="G22" s="178"/>
      <c r="H22" s="178"/>
      <c r="I22" s="178"/>
      <c r="J22" s="178"/>
      <c r="K22" s="178"/>
      <c r="L22" s="179"/>
      <c r="M22" s="1" t="e">
        <f>IF(#REF!="x",C22,"")</f>
        <v>#REF!</v>
      </c>
      <c r="N22" s="1"/>
    </row>
    <row r="23" spans="1:14" ht="16" customHeight="1">
      <c r="A23" s="180"/>
      <c r="B23" s="181"/>
      <c r="C23" s="181"/>
      <c r="D23" s="181"/>
      <c r="E23" s="181"/>
      <c r="F23" s="181"/>
      <c r="G23" s="181"/>
      <c r="H23" s="181"/>
      <c r="I23" s="181"/>
      <c r="J23" s="181"/>
      <c r="K23" s="181"/>
      <c r="L23" s="182"/>
      <c r="M23" s="1" t="str">
        <f>IF(A22="x",C23,"")</f>
        <v/>
      </c>
      <c r="N23" s="1"/>
    </row>
    <row r="24" spans="1:14" ht="16" customHeight="1">
      <c r="A24" s="180"/>
      <c r="B24" s="181"/>
      <c r="C24" s="181"/>
      <c r="D24" s="181"/>
      <c r="E24" s="181"/>
      <c r="F24" s="181"/>
      <c r="G24" s="181"/>
      <c r="H24" s="181"/>
      <c r="I24" s="181"/>
      <c r="J24" s="181"/>
      <c r="K24" s="181"/>
      <c r="L24" s="182"/>
      <c r="M24" s="1" t="str">
        <f t="shared" si="5"/>
        <v/>
      </c>
      <c r="N24" s="1"/>
    </row>
    <row r="25" spans="1:14" ht="16" customHeight="1">
      <c r="A25" s="180"/>
      <c r="B25" s="183"/>
      <c r="C25" s="183"/>
      <c r="D25" s="183"/>
      <c r="E25" s="183"/>
      <c r="F25" s="183"/>
      <c r="G25" s="183"/>
      <c r="H25" s="183"/>
      <c r="I25" s="183"/>
      <c r="J25" s="183"/>
      <c r="K25" s="183"/>
      <c r="L25" s="182"/>
      <c r="M25" s="1" t="str">
        <f t="shared" si="5"/>
        <v/>
      </c>
      <c r="N25" s="1"/>
    </row>
    <row r="26" spans="1:14" ht="16" customHeight="1">
      <c r="A26" s="184" t="s">
        <v>112</v>
      </c>
      <c r="B26" s="184"/>
      <c r="C26" s="184"/>
      <c r="D26" s="184"/>
      <c r="E26" s="184"/>
      <c r="F26" s="184"/>
      <c r="G26" s="184"/>
      <c r="H26" s="184"/>
      <c r="I26" s="184"/>
      <c r="J26" s="184"/>
      <c r="K26" s="184"/>
      <c r="L26" s="184"/>
    </row>
    <row r="27" spans="1:14" ht="16" customHeight="1">
      <c r="A27" s="185"/>
      <c r="B27" s="185"/>
      <c r="C27" s="185"/>
      <c r="D27" s="185"/>
      <c r="E27" s="185"/>
      <c r="F27" s="185"/>
      <c r="G27" s="185"/>
      <c r="H27" s="185"/>
      <c r="I27" s="185"/>
      <c r="J27" s="185"/>
      <c r="K27" s="185"/>
      <c r="L27" s="185"/>
    </row>
    <row r="28" spans="1:14" ht="16" customHeight="1">
      <c r="F28" s="1"/>
      <c r="G28" s="1"/>
    </row>
  </sheetData>
  <sheetCalcPr fullCalcOnLoad="1"/>
  <mergeCells count="13">
    <mergeCell ref="A22:L25"/>
    <mergeCell ref="A26:L27"/>
    <mergeCell ref="A1:A7"/>
    <mergeCell ref="B1:L1"/>
    <mergeCell ref="C3:E3"/>
    <mergeCell ref="K3:K7"/>
    <mergeCell ref="L3:L7"/>
    <mergeCell ref="C4:C6"/>
    <mergeCell ref="D4:F4"/>
    <mergeCell ref="D5:F5"/>
    <mergeCell ref="D6:F6"/>
    <mergeCell ref="A8:L8"/>
    <mergeCell ref="A21:E21"/>
  </mergeCells>
  <phoneticPr fontId="11" type="noConversion"/>
  <conditionalFormatting sqref="L9:L20">
    <cfRule type="cellIs" dxfId="5" priority="0" stopIfTrue="1" operator="equal">
      <formula>FALSE</formula>
    </cfRule>
  </conditionalFormatting>
  <pageMargins left="1.288888888888889" right="0.75000000000000011" top="0.75000000000000011" bottom="0.78222222222222226" header="0.5" footer="0.5"/>
  <pageSetup paperSize="10" orientation="landscape" horizontalDpi="4294967292" verticalDpi="4294967292"/>
  <headerFooter>
    <oddHeader>&amp;L© eric delamarre / GPLA - tous droits réservés - 05 décembre 2020_x000D_</oddHeader>
  </headerFooter>
  <extLst>
    <ext xmlns:mx="http://schemas.microsoft.com/office/mac/excel/2008/main" uri="http://schemas.microsoft.com/office/mac/excel/2008/main">
      <mx:PLV Mode="1"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enableFormatConditionsCalculation="0">
    <pageSetUpPr fitToPage="1"/>
  </sheetPr>
  <dimension ref="A1:N38"/>
  <sheetViews>
    <sheetView showGridLines="0" view="pageLayout" zoomScale="125" workbookViewId="0">
      <selection activeCell="B29" sqref="B29:B34"/>
    </sheetView>
  </sheetViews>
  <sheetFormatPr baseColWidth="10" defaultRowHeight="12"/>
  <cols>
    <col min="1" max="1" width="4.6640625" customWidth="1"/>
    <col min="2" max="2" width="2.33203125" customWidth="1"/>
    <col min="3" max="3" width="12" customWidth="1"/>
    <col min="4" max="4" width="14.6640625" customWidth="1"/>
    <col min="5" max="5" width="16" customWidth="1"/>
    <col min="6" max="6" width="15.1640625" customWidth="1"/>
    <col min="7" max="7" width="19.5" customWidth="1"/>
    <col min="8" max="8" width="8.83203125" hidden="1" customWidth="1"/>
    <col min="9" max="9" width="9.1640625" hidden="1" customWidth="1"/>
    <col min="10" max="10" width="8.5" hidden="1" customWidth="1"/>
    <col min="11" max="11" width="10.6640625" hidden="1" customWidth="1"/>
    <col min="12" max="12" width="21.6640625" customWidth="1"/>
    <col min="13" max="13" width="12" hidden="1" customWidth="1"/>
    <col min="14" max="14" width="1.6640625" customWidth="1"/>
  </cols>
  <sheetData>
    <row r="1" spans="1:14" ht="22" customHeight="1">
      <c r="A1" s="145" t="s">
        <v>18</v>
      </c>
      <c r="B1" s="147" t="s">
        <v>19</v>
      </c>
      <c r="C1" s="148"/>
      <c r="D1" s="148"/>
      <c r="E1" s="148"/>
      <c r="F1" s="148"/>
      <c r="G1" s="148"/>
      <c r="H1" s="148"/>
      <c r="I1" s="148"/>
      <c r="J1" s="148"/>
      <c r="K1" s="148"/>
      <c r="L1" s="149"/>
      <c r="M1" s="1"/>
      <c r="N1" s="1"/>
    </row>
    <row r="2" spans="1:14" ht="14" customHeight="1">
      <c r="A2" s="146"/>
      <c r="B2" s="2"/>
      <c r="C2" s="2"/>
      <c r="D2" s="2"/>
      <c r="E2" s="2"/>
      <c r="F2" s="3"/>
      <c r="G2" s="4" t="s">
        <v>20</v>
      </c>
      <c r="H2" s="5"/>
      <c r="I2" s="6"/>
      <c r="J2" s="7"/>
      <c r="K2" s="2"/>
      <c r="L2" s="8"/>
      <c r="M2" s="1"/>
      <c r="N2" s="1"/>
    </row>
    <row r="3" spans="1:14" ht="19" customHeight="1">
      <c r="A3" s="146"/>
      <c r="B3" s="2"/>
      <c r="C3" s="150" t="s">
        <v>12</v>
      </c>
      <c r="D3" s="151"/>
      <c r="E3" s="151"/>
      <c r="F3" s="9" t="s">
        <v>96</v>
      </c>
      <c r="G3" s="10">
        <v>4</v>
      </c>
      <c r="K3" s="152" t="s">
        <v>13</v>
      </c>
      <c r="L3" s="153" t="str">
        <f>IF(F3="x","Pour une œuvre de commande (production payée par le client)","Pour une œuvre préexistante")</f>
        <v>Pour une œuvre de commande (production payée par le client)</v>
      </c>
      <c r="M3" s="1"/>
      <c r="N3" s="1"/>
    </row>
    <row r="4" spans="1:14" ht="19" customHeight="1">
      <c r="A4" s="146"/>
      <c r="B4" s="2"/>
      <c r="C4" s="156" t="s">
        <v>22</v>
      </c>
      <c r="D4" s="187" t="s">
        <v>23</v>
      </c>
      <c r="E4" s="188"/>
      <c r="F4" s="189"/>
      <c r="G4" s="11"/>
      <c r="H4" s="12"/>
      <c r="I4" s="12"/>
      <c r="J4" s="13"/>
      <c r="K4" s="152"/>
      <c r="L4" s="154"/>
      <c r="M4" s="1"/>
      <c r="N4" s="1"/>
    </row>
    <row r="5" spans="1:14" ht="18" customHeight="1">
      <c r="A5" s="146"/>
      <c r="B5" s="2"/>
      <c r="C5" s="157"/>
      <c r="D5" s="187" t="s">
        <v>21</v>
      </c>
      <c r="E5" s="188"/>
      <c r="F5" s="189"/>
      <c r="G5" s="9" t="s">
        <v>96</v>
      </c>
      <c r="H5" s="12"/>
      <c r="I5" s="12"/>
      <c r="J5" s="13"/>
      <c r="K5" s="152"/>
      <c r="L5" s="154"/>
      <c r="M5" s="1"/>
      <c r="N5" s="1"/>
    </row>
    <row r="6" spans="1:14" ht="18" customHeight="1">
      <c r="A6" s="146"/>
      <c r="B6" s="2"/>
      <c r="C6" s="158"/>
      <c r="D6" s="187" t="s">
        <v>24</v>
      </c>
      <c r="E6" s="188"/>
      <c r="F6" s="189"/>
      <c r="G6" s="9"/>
      <c r="H6" s="12"/>
      <c r="I6" s="12"/>
      <c r="J6" s="13"/>
      <c r="K6" s="152"/>
      <c r="L6" s="154"/>
      <c r="M6" s="1"/>
      <c r="N6" s="1"/>
    </row>
    <row r="7" spans="1:14" ht="16" customHeight="1">
      <c r="A7" s="186"/>
      <c r="B7" s="2"/>
      <c r="C7" s="14" t="s">
        <v>14</v>
      </c>
      <c r="D7" s="15" t="s">
        <v>103</v>
      </c>
      <c r="E7" s="15" t="s">
        <v>15</v>
      </c>
      <c r="F7" s="15" t="s">
        <v>16</v>
      </c>
      <c r="G7" s="15" t="s">
        <v>17</v>
      </c>
      <c r="K7" s="152"/>
      <c r="L7" s="155"/>
      <c r="M7" s="1" t="s">
        <v>14</v>
      </c>
      <c r="N7" s="1"/>
    </row>
    <row r="8" spans="1:14" ht="16" customHeight="1">
      <c r="A8" s="9"/>
      <c r="B8" s="16" t="s">
        <v>56</v>
      </c>
      <c r="C8" s="17">
        <v>1000</v>
      </c>
      <c r="D8" s="126">
        <v>591</v>
      </c>
      <c r="E8" s="57">
        <v>548</v>
      </c>
      <c r="F8" s="57">
        <v>551</v>
      </c>
      <c r="G8" s="58">
        <v>737</v>
      </c>
      <c r="H8" s="18">
        <f t="shared" ref="H8:H26" si="0">AVERAGE(D8:G8)</f>
        <v>606.75</v>
      </c>
      <c r="I8" s="19">
        <f t="shared" ref="I8:I26" si="1">SMALL(D8:G8,1)</f>
        <v>548</v>
      </c>
      <c r="J8" s="19">
        <f t="shared" ref="J8:J26" si="2">LARGE(D8:G8,1)</f>
        <v>737</v>
      </c>
      <c r="K8" s="20">
        <f t="shared" ref="K8:K20" si="3">IF($G$5="x",H8,IF($G$6="x",I8,IF($G$4="x",J8,0)))</f>
        <v>606.75</v>
      </c>
      <c r="L8" s="21" t="b">
        <f t="shared" ref="L8:L26" si="4">IF(A8="x",IF($F$3="x",K8/$G$3,K8))</f>
        <v>0</v>
      </c>
      <c r="M8" s="1" t="str">
        <f>IF(A8="x",C8,"")</f>
        <v/>
      </c>
      <c r="N8" s="1"/>
    </row>
    <row r="9" spans="1:14" ht="16" customHeight="1">
      <c r="A9" s="9"/>
      <c r="B9" s="22" t="s">
        <v>56</v>
      </c>
      <c r="C9" s="23">
        <v>1500</v>
      </c>
      <c r="D9" s="127">
        <v>591</v>
      </c>
      <c r="E9" s="59">
        <v>548</v>
      </c>
      <c r="F9" s="59">
        <v>794</v>
      </c>
      <c r="G9" s="60">
        <v>737</v>
      </c>
      <c r="H9" s="18">
        <f t="shared" si="0"/>
        <v>667.5</v>
      </c>
      <c r="I9" s="19">
        <f t="shared" si="1"/>
        <v>548</v>
      </c>
      <c r="J9" s="19">
        <f t="shared" si="2"/>
        <v>794</v>
      </c>
      <c r="K9" s="20">
        <f t="shared" si="3"/>
        <v>667.5</v>
      </c>
      <c r="L9" s="21" t="b">
        <f t="shared" si="4"/>
        <v>0</v>
      </c>
      <c r="M9" s="1" t="str">
        <f t="shared" ref="M9:M26" si="5">IF(A9="x",C9,"")</f>
        <v/>
      </c>
      <c r="N9" s="1"/>
    </row>
    <row r="10" spans="1:14" ht="16" customHeight="1">
      <c r="A10" s="9"/>
      <c r="B10" s="22" t="s">
        <v>56</v>
      </c>
      <c r="C10" s="23">
        <v>2500</v>
      </c>
      <c r="D10" s="127">
        <v>652</v>
      </c>
      <c r="E10" s="59">
        <v>548</v>
      </c>
      <c r="F10" s="59">
        <v>794</v>
      </c>
      <c r="G10" s="60">
        <v>1030</v>
      </c>
      <c r="H10" s="18">
        <f t="shared" si="0"/>
        <v>756</v>
      </c>
      <c r="I10" s="19">
        <f t="shared" si="1"/>
        <v>548</v>
      </c>
      <c r="J10" s="19">
        <f t="shared" si="2"/>
        <v>1030</v>
      </c>
      <c r="K10" s="20">
        <f t="shared" si="3"/>
        <v>756</v>
      </c>
      <c r="L10" s="21" t="b">
        <f t="shared" si="4"/>
        <v>0</v>
      </c>
      <c r="M10" s="1" t="str">
        <f t="shared" si="5"/>
        <v/>
      </c>
      <c r="N10" s="1"/>
    </row>
    <row r="11" spans="1:14" ht="16" customHeight="1">
      <c r="A11" s="9"/>
      <c r="B11" s="22" t="s">
        <v>56</v>
      </c>
      <c r="C11" s="23">
        <v>3000</v>
      </c>
      <c r="D11" s="127">
        <v>713</v>
      </c>
      <c r="E11" s="59">
        <v>548</v>
      </c>
      <c r="F11" s="59">
        <v>794</v>
      </c>
      <c r="G11" s="60">
        <v>1030</v>
      </c>
      <c r="H11" s="18">
        <f t="shared" si="0"/>
        <v>771.25</v>
      </c>
      <c r="I11" s="19">
        <f t="shared" si="1"/>
        <v>548</v>
      </c>
      <c r="J11" s="19">
        <f t="shared" si="2"/>
        <v>1030</v>
      </c>
      <c r="K11" s="20">
        <f t="shared" si="3"/>
        <v>771.25</v>
      </c>
      <c r="L11" s="21" t="b">
        <f t="shared" si="4"/>
        <v>0</v>
      </c>
      <c r="M11" s="1" t="str">
        <f t="shared" si="5"/>
        <v/>
      </c>
      <c r="N11" s="1"/>
    </row>
    <row r="12" spans="1:14" ht="16" customHeight="1">
      <c r="A12" s="9"/>
      <c r="B12" s="22" t="s">
        <v>56</v>
      </c>
      <c r="C12" s="23">
        <v>5000</v>
      </c>
      <c r="D12" s="127">
        <v>713</v>
      </c>
      <c r="E12" s="59">
        <v>548</v>
      </c>
      <c r="F12" s="59">
        <v>794</v>
      </c>
      <c r="G12" s="60">
        <v>1397</v>
      </c>
      <c r="H12" s="18">
        <f t="shared" si="0"/>
        <v>863</v>
      </c>
      <c r="I12" s="19">
        <f t="shared" si="1"/>
        <v>548</v>
      </c>
      <c r="J12" s="19">
        <f t="shared" si="2"/>
        <v>1397</v>
      </c>
      <c r="K12" s="20">
        <f t="shared" si="3"/>
        <v>863</v>
      </c>
      <c r="L12" s="21" t="b">
        <f t="shared" si="4"/>
        <v>0</v>
      </c>
      <c r="M12" s="1" t="str">
        <f t="shared" si="5"/>
        <v/>
      </c>
      <c r="N12" s="1"/>
    </row>
    <row r="13" spans="1:14" ht="16" customHeight="1">
      <c r="A13" s="9"/>
      <c r="B13" s="22" t="s">
        <v>56</v>
      </c>
      <c r="C13" s="23">
        <v>10000</v>
      </c>
      <c r="D13" s="127">
        <v>864</v>
      </c>
      <c r="E13" s="59">
        <v>548</v>
      </c>
      <c r="F13" s="59">
        <v>1101</v>
      </c>
      <c r="G13" s="60">
        <v>1844</v>
      </c>
      <c r="H13" s="18">
        <f t="shared" si="0"/>
        <v>1089.25</v>
      </c>
      <c r="I13" s="19">
        <f t="shared" si="1"/>
        <v>548</v>
      </c>
      <c r="J13" s="19">
        <f t="shared" si="2"/>
        <v>1844</v>
      </c>
      <c r="K13" s="20">
        <f t="shared" si="3"/>
        <v>1089.25</v>
      </c>
      <c r="L13" s="21" t="b">
        <f t="shared" si="4"/>
        <v>0</v>
      </c>
      <c r="M13" s="1" t="str">
        <f t="shared" si="5"/>
        <v/>
      </c>
      <c r="N13" s="1"/>
    </row>
    <row r="14" spans="1:14" ht="16" customHeight="1">
      <c r="A14" s="9"/>
      <c r="B14" s="22" t="s">
        <v>56</v>
      </c>
      <c r="C14" s="23">
        <v>25000</v>
      </c>
      <c r="D14" s="127">
        <v>956</v>
      </c>
      <c r="E14" s="59">
        <v>665</v>
      </c>
      <c r="F14" s="59">
        <v>1652</v>
      </c>
      <c r="G14" s="60">
        <v>2504</v>
      </c>
      <c r="H14" s="18">
        <f t="shared" si="0"/>
        <v>1444.25</v>
      </c>
      <c r="I14" s="19">
        <f t="shared" si="1"/>
        <v>665</v>
      </c>
      <c r="J14" s="19">
        <f t="shared" si="2"/>
        <v>2504</v>
      </c>
      <c r="K14" s="20">
        <f t="shared" si="3"/>
        <v>1444.25</v>
      </c>
      <c r="L14" s="21" t="b">
        <f t="shared" si="4"/>
        <v>0</v>
      </c>
      <c r="M14" s="1" t="str">
        <f t="shared" si="5"/>
        <v/>
      </c>
      <c r="N14" s="1"/>
    </row>
    <row r="15" spans="1:14" ht="16" customHeight="1">
      <c r="A15" s="9"/>
      <c r="B15" s="22" t="s">
        <v>56</v>
      </c>
      <c r="C15" s="23">
        <v>50000</v>
      </c>
      <c r="D15" s="127">
        <v>1047</v>
      </c>
      <c r="E15" s="59">
        <v>1098</v>
      </c>
      <c r="F15" s="59">
        <v>2478</v>
      </c>
      <c r="G15" s="60">
        <v>3399</v>
      </c>
      <c r="H15" s="18">
        <f t="shared" si="0"/>
        <v>2005.5</v>
      </c>
      <c r="I15" s="19">
        <f t="shared" si="1"/>
        <v>1047</v>
      </c>
      <c r="J15" s="19">
        <f t="shared" si="2"/>
        <v>3399</v>
      </c>
      <c r="K15" s="20">
        <f t="shared" si="3"/>
        <v>2005.5</v>
      </c>
      <c r="L15" s="21" t="b">
        <f t="shared" si="4"/>
        <v>0</v>
      </c>
      <c r="M15" s="1" t="str">
        <f t="shared" si="5"/>
        <v/>
      </c>
      <c r="N15" s="1"/>
    </row>
    <row r="16" spans="1:14" ht="16" customHeight="1">
      <c r="A16" s="9"/>
      <c r="B16" s="22" t="s">
        <v>56</v>
      </c>
      <c r="C16" s="23">
        <v>100000</v>
      </c>
      <c r="D16" s="127">
        <v>1153</v>
      </c>
      <c r="E16" s="59">
        <v>1485</v>
      </c>
      <c r="F16" s="59">
        <v>3304</v>
      </c>
      <c r="G16" s="60">
        <v>4410</v>
      </c>
      <c r="H16" s="18">
        <f t="shared" si="0"/>
        <v>2588</v>
      </c>
      <c r="I16" s="19">
        <f t="shared" si="1"/>
        <v>1153</v>
      </c>
      <c r="J16" s="19">
        <f t="shared" si="2"/>
        <v>4410</v>
      </c>
      <c r="K16" s="20">
        <f t="shared" si="3"/>
        <v>2588</v>
      </c>
      <c r="L16" s="21" t="b">
        <f t="shared" si="4"/>
        <v>0</v>
      </c>
      <c r="M16" s="1" t="str">
        <f t="shared" si="5"/>
        <v/>
      </c>
      <c r="N16" s="1"/>
    </row>
    <row r="17" spans="1:14" ht="16" customHeight="1">
      <c r="A17" s="9"/>
      <c r="B17" s="22" t="s">
        <v>56</v>
      </c>
      <c r="C17" s="23">
        <v>250000</v>
      </c>
      <c r="D17" s="127">
        <v>1274</v>
      </c>
      <c r="E17" s="59">
        <v>2007</v>
      </c>
      <c r="F17" s="61">
        <v>4800</v>
      </c>
      <c r="G17" s="62">
        <v>6600</v>
      </c>
      <c r="H17" s="18">
        <f t="shared" si="0"/>
        <v>3670.25</v>
      </c>
      <c r="I17" s="19">
        <f t="shared" si="1"/>
        <v>1274</v>
      </c>
      <c r="J17" s="19">
        <f t="shared" si="2"/>
        <v>6600</v>
      </c>
      <c r="K17" s="20">
        <f t="shared" si="3"/>
        <v>3670.25</v>
      </c>
      <c r="L17" s="21" t="b">
        <f t="shared" si="4"/>
        <v>0</v>
      </c>
      <c r="M17" s="1" t="str">
        <f t="shared" si="5"/>
        <v/>
      </c>
      <c r="N17" s="1"/>
    </row>
    <row r="18" spans="1:14" ht="16" customHeight="1">
      <c r="A18" s="9"/>
      <c r="B18" s="22" t="s">
        <v>56</v>
      </c>
      <c r="C18" s="23">
        <v>500000</v>
      </c>
      <c r="D18" s="127">
        <v>1396</v>
      </c>
      <c r="E18" s="59">
        <v>2007</v>
      </c>
      <c r="F18" s="61">
        <v>6300</v>
      </c>
      <c r="G18" s="62">
        <v>8800</v>
      </c>
      <c r="H18" s="18">
        <f t="shared" si="0"/>
        <v>4625.75</v>
      </c>
      <c r="I18" s="19">
        <f t="shared" si="1"/>
        <v>1396</v>
      </c>
      <c r="J18" s="19">
        <f t="shared" si="2"/>
        <v>8800</v>
      </c>
      <c r="K18" s="20">
        <f t="shared" si="3"/>
        <v>4625.75</v>
      </c>
      <c r="L18" s="21" t="b">
        <f t="shared" si="4"/>
        <v>0</v>
      </c>
      <c r="M18" s="1" t="str">
        <f t="shared" si="5"/>
        <v/>
      </c>
      <c r="N18" s="1"/>
    </row>
    <row r="19" spans="1:14" ht="16" customHeight="1">
      <c r="A19" s="9"/>
      <c r="B19" s="22" t="s">
        <v>56</v>
      </c>
      <c r="C19" s="23">
        <v>1000000</v>
      </c>
      <c r="D19" s="127">
        <v>1547</v>
      </c>
      <c r="E19" s="59">
        <v>2714</v>
      </c>
      <c r="F19" s="61">
        <v>7800</v>
      </c>
      <c r="G19" s="62">
        <v>11000</v>
      </c>
      <c r="H19" s="18">
        <f t="shared" si="0"/>
        <v>5765.25</v>
      </c>
      <c r="I19" s="19">
        <f t="shared" si="1"/>
        <v>1547</v>
      </c>
      <c r="J19" s="19">
        <f t="shared" si="2"/>
        <v>11000</v>
      </c>
      <c r="K19" s="20">
        <f t="shared" si="3"/>
        <v>5765.25</v>
      </c>
      <c r="L19" s="21" t="b">
        <f t="shared" si="4"/>
        <v>0</v>
      </c>
      <c r="M19" s="1" t="str">
        <f t="shared" si="5"/>
        <v/>
      </c>
      <c r="N19" s="1"/>
    </row>
    <row r="20" spans="1:14" ht="16" customHeight="1">
      <c r="A20" s="9"/>
      <c r="B20" s="22" t="s">
        <v>56</v>
      </c>
      <c r="C20" s="23">
        <v>2000000</v>
      </c>
      <c r="D20" s="127">
        <v>1881</v>
      </c>
      <c r="E20" s="61">
        <v>3668</v>
      </c>
      <c r="F20" s="61">
        <v>9300</v>
      </c>
      <c r="G20" s="62">
        <v>13200</v>
      </c>
      <c r="H20" s="18">
        <f t="shared" si="0"/>
        <v>7012.25</v>
      </c>
      <c r="I20" s="19">
        <f t="shared" si="1"/>
        <v>1881</v>
      </c>
      <c r="J20" s="19">
        <f t="shared" si="2"/>
        <v>13200</v>
      </c>
      <c r="K20" s="20">
        <f t="shared" si="3"/>
        <v>7012.25</v>
      </c>
      <c r="L20" s="21" t="b">
        <f t="shared" si="4"/>
        <v>0</v>
      </c>
      <c r="M20" s="1" t="str">
        <f t="shared" si="5"/>
        <v/>
      </c>
      <c r="N20" s="1"/>
    </row>
    <row r="21" spans="1:14" ht="16" customHeight="1">
      <c r="A21" s="9"/>
      <c r="B21" s="22" t="s">
        <v>56</v>
      </c>
      <c r="C21" s="23">
        <v>4000000</v>
      </c>
      <c r="D21" s="127">
        <v>1881</v>
      </c>
      <c r="E21" s="61">
        <v>4960</v>
      </c>
      <c r="F21" s="61">
        <v>10800</v>
      </c>
      <c r="G21" s="62">
        <v>15400</v>
      </c>
      <c r="H21" s="18">
        <f t="shared" si="0"/>
        <v>8260.25</v>
      </c>
      <c r="I21" s="19">
        <f t="shared" si="1"/>
        <v>1881</v>
      </c>
      <c r="J21" s="19">
        <f t="shared" si="2"/>
        <v>15400</v>
      </c>
      <c r="K21" s="20">
        <f>IF($G$5="x",H21,IF($G$6="x",I21,IF($G$4="x",J21,0)))</f>
        <v>8260.25</v>
      </c>
      <c r="L21" s="21" t="b">
        <f t="shared" si="4"/>
        <v>0</v>
      </c>
      <c r="M21" s="1" t="str">
        <f t="shared" si="5"/>
        <v/>
      </c>
      <c r="N21" s="1"/>
    </row>
    <row r="22" spans="1:14" ht="16" customHeight="1">
      <c r="A22" s="9"/>
      <c r="B22" s="22" t="s">
        <v>56</v>
      </c>
      <c r="C22" s="23">
        <v>8000000</v>
      </c>
      <c r="D22" s="127">
        <v>2064</v>
      </c>
      <c r="E22" s="61">
        <v>6706</v>
      </c>
      <c r="F22" s="61">
        <v>12300</v>
      </c>
      <c r="G22" s="62">
        <v>17600</v>
      </c>
      <c r="H22" s="18">
        <f t="shared" si="0"/>
        <v>9667.5</v>
      </c>
      <c r="I22" s="19">
        <f t="shared" si="1"/>
        <v>2064</v>
      </c>
      <c r="J22" s="19">
        <f t="shared" si="2"/>
        <v>17600</v>
      </c>
      <c r="K22" s="20">
        <f t="shared" ref="K22:K26" si="6">IF($G$5="x",H22,IF($G$6="x",I22,IF($G$4="x",J22,0)))</f>
        <v>9667.5</v>
      </c>
      <c r="L22" s="21" t="b">
        <f>IF(A22="x",IF($F$3="x",K22/$G$3,K22))</f>
        <v>0</v>
      </c>
      <c r="M22" s="1" t="str">
        <f t="shared" si="5"/>
        <v/>
      </c>
      <c r="N22" s="1"/>
    </row>
    <row r="23" spans="1:14" ht="16" customHeight="1">
      <c r="A23" s="9"/>
      <c r="B23" s="22" t="s">
        <v>56</v>
      </c>
      <c r="C23" s="23">
        <v>15000000</v>
      </c>
      <c r="D23" s="127">
        <v>2064</v>
      </c>
      <c r="E23" s="61">
        <v>9066</v>
      </c>
      <c r="F23" s="61">
        <v>13800</v>
      </c>
      <c r="G23" s="62">
        <v>19800</v>
      </c>
      <c r="H23" s="18">
        <f t="shared" si="0"/>
        <v>11182.5</v>
      </c>
      <c r="I23" s="19">
        <f t="shared" si="1"/>
        <v>2064</v>
      </c>
      <c r="J23" s="19">
        <f t="shared" si="2"/>
        <v>19800</v>
      </c>
      <c r="K23" s="20">
        <f t="shared" si="6"/>
        <v>11182.5</v>
      </c>
      <c r="L23" s="21" t="b">
        <f t="shared" si="4"/>
        <v>0</v>
      </c>
      <c r="M23" s="1" t="str">
        <f t="shared" si="5"/>
        <v/>
      </c>
      <c r="N23" s="1"/>
    </row>
    <row r="24" spans="1:14" ht="16" customHeight="1">
      <c r="A24" s="9"/>
      <c r="B24" s="22" t="s">
        <v>56</v>
      </c>
      <c r="C24" s="23">
        <v>30000000</v>
      </c>
      <c r="D24" s="127">
        <v>2064</v>
      </c>
      <c r="E24" s="61">
        <v>12258</v>
      </c>
      <c r="F24" s="61">
        <v>14300</v>
      </c>
      <c r="G24" s="62">
        <v>21000</v>
      </c>
      <c r="H24" s="18">
        <f t="shared" si="0"/>
        <v>12405.5</v>
      </c>
      <c r="I24" s="19">
        <f t="shared" si="1"/>
        <v>2064</v>
      </c>
      <c r="J24" s="19">
        <f t="shared" si="2"/>
        <v>21000</v>
      </c>
      <c r="K24" s="20">
        <f t="shared" si="6"/>
        <v>12405.5</v>
      </c>
      <c r="L24" s="21" t="b">
        <f t="shared" si="4"/>
        <v>0</v>
      </c>
      <c r="M24" s="1" t="str">
        <f t="shared" si="5"/>
        <v/>
      </c>
      <c r="N24" s="1"/>
    </row>
    <row r="25" spans="1:14" ht="16" customHeight="1">
      <c r="A25" s="9"/>
      <c r="B25" s="22" t="s">
        <v>56</v>
      </c>
      <c r="C25" s="23">
        <v>60000000</v>
      </c>
      <c r="D25" s="127">
        <v>2064</v>
      </c>
      <c r="E25" s="61">
        <f>16573</f>
        <v>16573</v>
      </c>
      <c r="F25" s="61">
        <v>15800</v>
      </c>
      <c r="G25" s="62">
        <v>23200</v>
      </c>
      <c r="H25" s="18">
        <f t="shared" si="0"/>
        <v>14409.25</v>
      </c>
      <c r="I25" s="19">
        <f t="shared" si="1"/>
        <v>2064</v>
      </c>
      <c r="J25" s="19">
        <f t="shared" si="2"/>
        <v>23200</v>
      </c>
      <c r="K25" s="20">
        <f t="shared" si="6"/>
        <v>14409.25</v>
      </c>
      <c r="L25" s="21" t="b">
        <f t="shared" si="4"/>
        <v>0</v>
      </c>
      <c r="M25" s="1" t="str">
        <f t="shared" si="5"/>
        <v/>
      </c>
      <c r="N25" s="1"/>
    </row>
    <row r="26" spans="1:14" ht="16" customHeight="1">
      <c r="A26" s="9"/>
      <c r="B26" s="24" t="s">
        <v>56</v>
      </c>
      <c r="C26" s="25">
        <v>120000000</v>
      </c>
      <c r="D26" s="128">
        <v>2064</v>
      </c>
      <c r="E26" s="64">
        <f>22407</f>
        <v>22407</v>
      </c>
      <c r="F26" s="64">
        <v>17300</v>
      </c>
      <c r="G26" s="65">
        <v>25400</v>
      </c>
      <c r="H26" s="18">
        <f t="shared" si="0"/>
        <v>16792.75</v>
      </c>
      <c r="I26" s="19">
        <f t="shared" si="1"/>
        <v>2064</v>
      </c>
      <c r="J26" s="19">
        <f t="shared" si="2"/>
        <v>25400</v>
      </c>
      <c r="K26" s="20">
        <f t="shared" si="6"/>
        <v>16792.75</v>
      </c>
      <c r="L26" s="21" t="b">
        <f t="shared" si="4"/>
        <v>0</v>
      </c>
      <c r="M26" s="1" t="str">
        <f t="shared" si="5"/>
        <v/>
      </c>
      <c r="N26" s="1"/>
    </row>
    <row r="27" spans="1:14" ht="19" customHeight="1">
      <c r="A27" s="166" t="str">
        <f>"Droit de type étiquettes, conditionnements, diffusion de masse "&amp;SUM(M8:M26)&amp;" exemplaires"</f>
        <v>Droit de type étiquettes, conditionnements, diffusion de masse 0 exemplaires</v>
      </c>
      <c r="B27" s="167"/>
      <c r="C27" s="167"/>
      <c r="D27" s="167"/>
      <c r="E27" s="167"/>
      <c r="F27" s="167"/>
      <c r="G27" s="167"/>
      <c r="H27" s="168" t="s">
        <v>25</v>
      </c>
      <c r="I27" s="168"/>
      <c r="J27" s="168"/>
      <c r="K27" s="26"/>
      <c r="L27" s="129">
        <f>SUM(L8:L21)</f>
        <v>0</v>
      </c>
      <c r="M27" s="1"/>
      <c r="N27" s="1"/>
    </row>
    <row r="28" spans="1:14" ht="17" customHeight="1">
      <c r="A28" s="130"/>
      <c r="B28" s="27"/>
      <c r="C28" s="131" t="s">
        <v>81</v>
      </c>
      <c r="D28" s="29"/>
      <c r="E28" s="29"/>
      <c r="F28" s="29"/>
      <c r="G28" s="30"/>
      <c r="H28" s="132" t="s">
        <v>26</v>
      </c>
      <c r="I28" s="32"/>
      <c r="J28" s="32"/>
      <c r="K28" s="32"/>
      <c r="L28" s="171" t="s">
        <v>3</v>
      </c>
      <c r="M28" s="1"/>
      <c r="N28" s="1"/>
    </row>
    <row r="29" spans="1:14" ht="18" customHeight="1">
      <c r="A29" s="33"/>
      <c r="B29" s="198" t="s">
        <v>11</v>
      </c>
      <c r="C29" s="133" t="s">
        <v>4</v>
      </c>
      <c r="D29" s="35"/>
      <c r="E29" s="35"/>
      <c r="F29" s="134">
        <v>0.1</v>
      </c>
      <c r="G29" s="37">
        <f>L27-L27*F29</f>
        <v>0</v>
      </c>
      <c r="H29" s="38"/>
      <c r="I29" s="38"/>
      <c r="J29" s="38"/>
      <c r="K29" s="38"/>
      <c r="L29" s="172"/>
      <c r="M29" s="1"/>
      <c r="N29" s="1"/>
    </row>
    <row r="30" spans="1:14" ht="18" customHeight="1">
      <c r="A30" s="33"/>
      <c r="B30" s="198"/>
      <c r="C30" s="135" t="s">
        <v>5</v>
      </c>
      <c r="D30" s="40"/>
      <c r="E30" s="40"/>
      <c r="F30" s="136">
        <v>0.3</v>
      </c>
      <c r="G30" s="137">
        <f>L27-L27*F30</f>
        <v>0</v>
      </c>
      <c r="H30" s="38"/>
      <c r="I30" s="38"/>
      <c r="J30" s="38"/>
      <c r="K30" s="38"/>
      <c r="L30" s="172"/>
    </row>
    <row r="31" spans="1:14" ht="18" customHeight="1">
      <c r="A31" s="33"/>
      <c r="B31" s="198"/>
      <c r="C31" s="135" t="s">
        <v>6</v>
      </c>
      <c r="D31" s="40"/>
      <c r="E31" s="40"/>
      <c r="F31" s="136">
        <v>0.15</v>
      </c>
      <c r="G31" s="137">
        <f>L27+L27*F31</f>
        <v>0</v>
      </c>
      <c r="H31" s="38"/>
      <c r="I31" s="38"/>
      <c r="J31" s="38"/>
      <c r="K31" s="38"/>
      <c r="L31" s="172"/>
    </row>
    <row r="32" spans="1:14" ht="18" customHeight="1">
      <c r="A32" s="33"/>
      <c r="B32" s="198"/>
      <c r="C32" s="135" t="s">
        <v>7</v>
      </c>
      <c r="D32" s="40"/>
      <c r="E32" s="40"/>
      <c r="F32" s="136">
        <v>0.1</v>
      </c>
      <c r="G32" s="137">
        <f>(2*L27)-(L27*2)*F32</f>
        <v>0</v>
      </c>
      <c r="H32" s="38"/>
      <c r="I32" s="38"/>
      <c r="J32" s="38"/>
      <c r="K32" s="38"/>
      <c r="L32" s="172"/>
    </row>
    <row r="33" spans="1:12" ht="18" customHeight="1">
      <c r="A33" s="33"/>
      <c r="B33" s="198"/>
      <c r="C33" s="135" t="s">
        <v>8</v>
      </c>
      <c r="D33" s="40"/>
      <c r="E33" s="40"/>
      <c r="F33" s="136">
        <v>0.2</v>
      </c>
      <c r="G33" s="137">
        <f>(L27*3)-(L27*3)*F33</f>
        <v>0</v>
      </c>
      <c r="H33" s="38"/>
      <c r="I33" s="38"/>
      <c r="J33" s="38"/>
      <c r="K33" s="38"/>
      <c r="L33" s="172"/>
    </row>
    <row r="34" spans="1:12" ht="18" customHeight="1" thickBot="1">
      <c r="A34" s="33"/>
      <c r="B34" s="198"/>
      <c r="C34" s="138" t="s">
        <v>9</v>
      </c>
      <c r="D34" s="43"/>
      <c r="E34" s="43"/>
      <c r="F34" s="139">
        <v>0.3</v>
      </c>
      <c r="G34" s="140">
        <f>(L27*4)-(L27*4)*F34</f>
        <v>0</v>
      </c>
      <c r="H34" s="38"/>
      <c r="I34" s="38"/>
      <c r="J34" s="38"/>
      <c r="K34" s="38"/>
      <c r="L34" s="172"/>
    </row>
    <row r="35" spans="1:12" ht="17">
      <c r="A35" s="48"/>
      <c r="B35" s="27"/>
      <c r="C35" s="49" t="s">
        <v>10</v>
      </c>
      <c r="D35" s="50"/>
      <c r="E35" s="50"/>
      <c r="F35" s="51"/>
      <c r="G35" s="52"/>
      <c r="L35" s="173"/>
    </row>
    <row r="36" spans="1:12" ht="13">
      <c r="A36" s="48"/>
      <c r="B36" s="27"/>
      <c r="C36" s="141" t="str">
        <f>IF(A29="x",C29,IF(A30="x",C30,IF(A31="x",C31,IF(A32="x",C32,IF(A33="x",C33,IF(A34="x",C34,""))))))</f>
        <v/>
      </c>
      <c r="D36" s="142"/>
      <c r="E36" s="142"/>
      <c r="F36" s="143"/>
      <c r="G36" s="144">
        <f>IF(A29="x",G29,IF(A30="x",G30,IF(A31="x",G31,IF(A32="x",G32,IF(A33="x",G33,IF(A34="x",G34,0))))))</f>
        <v>0</v>
      </c>
      <c r="L36" s="173"/>
    </row>
    <row r="37" spans="1:12">
      <c r="A37" s="195" t="s">
        <v>101</v>
      </c>
      <c r="B37" s="167"/>
      <c r="C37" s="167"/>
      <c r="D37" s="167"/>
      <c r="E37" s="167"/>
      <c r="F37" s="167"/>
      <c r="G37" s="167"/>
      <c r="H37" s="167"/>
      <c r="I37" s="167"/>
      <c r="J37" s="167"/>
      <c r="K37" s="167"/>
      <c r="L37" s="167"/>
    </row>
    <row r="38" spans="1:12">
      <c r="A38" s="196"/>
      <c r="B38" s="197"/>
      <c r="C38" s="197"/>
      <c r="D38" s="197"/>
      <c r="E38" s="197"/>
      <c r="F38" s="197"/>
      <c r="G38" s="197"/>
      <c r="H38" s="197"/>
      <c r="I38" s="197"/>
      <c r="J38" s="197"/>
      <c r="K38" s="197"/>
      <c r="L38" s="197"/>
    </row>
  </sheetData>
  <sheetCalcPr fullCalcOnLoad="1"/>
  <mergeCells count="14">
    <mergeCell ref="A37:L38"/>
    <mergeCell ref="B29:B34"/>
    <mergeCell ref="A27:G27"/>
    <mergeCell ref="H27:J27"/>
    <mergeCell ref="A1:A7"/>
    <mergeCell ref="B1:L1"/>
    <mergeCell ref="C3:E3"/>
    <mergeCell ref="K3:K7"/>
    <mergeCell ref="L3:L7"/>
    <mergeCell ref="C4:C6"/>
    <mergeCell ref="D4:F4"/>
    <mergeCell ref="D5:F5"/>
    <mergeCell ref="D6:F6"/>
    <mergeCell ref="L28:L36"/>
  </mergeCells>
  <phoneticPr fontId="11" type="noConversion"/>
  <conditionalFormatting sqref="L8:L26">
    <cfRule type="cellIs" dxfId="4" priority="0" stopIfTrue="1" operator="equal">
      <formula>FALSE</formula>
    </cfRule>
  </conditionalFormatting>
  <pageMargins left="1.288888888888889" right="0.75000000000000011" top="0.75000000000000011" bottom="0.78222222222222226" header="0.46666666666666667" footer="0.5"/>
  <pageSetup paperSize="10" scale="77" orientation="landscape" horizontalDpi="4294967292" verticalDpi="4294967292"/>
  <headerFooter>
    <oddHeader>&amp;L© eric delamarre / GPLA - tous droits réservés - 31 octobre 2020</oddHeader>
  </headerFooter>
  <extLst>
    <ext xmlns:mx="http://schemas.microsoft.com/office/mac/excel/2008/main" uri="http://schemas.microsoft.com/office/mac/excel/2008/main">
      <mx:PLV Mode="1"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enableFormatConditionsCalculation="0">
    <pageSetUpPr fitToPage="1"/>
  </sheetPr>
  <dimension ref="A1:N28"/>
  <sheetViews>
    <sheetView showGridLines="0" tabSelected="1" view="pageLayout" topLeftCell="A2" zoomScale="150" workbookViewId="0">
      <selection activeCell="G4" sqref="G4"/>
    </sheetView>
  </sheetViews>
  <sheetFormatPr baseColWidth="10" defaultRowHeight="12"/>
  <cols>
    <col min="1" max="1" width="6" customWidth="1"/>
    <col min="2" max="2" width="2.33203125" customWidth="1"/>
    <col min="3" max="3" width="12" customWidth="1"/>
    <col min="4" max="4" width="14.6640625" customWidth="1"/>
    <col min="5" max="5" width="16" customWidth="1"/>
    <col min="6" max="6" width="15.1640625" customWidth="1"/>
    <col min="7" max="7" width="19.5" customWidth="1"/>
    <col min="8" max="8" width="8.83203125" hidden="1" customWidth="1"/>
    <col min="9" max="9" width="9.1640625" hidden="1" customWidth="1"/>
    <col min="10" max="10" width="8.5" hidden="1" customWidth="1"/>
    <col min="11" max="11" width="10.6640625" hidden="1" customWidth="1"/>
    <col min="12" max="12" width="21.6640625" customWidth="1"/>
    <col min="13" max="13" width="12" hidden="1" customWidth="1"/>
    <col min="14" max="14" width="2.1640625" customWidth="1"/>
  </cols>
  <sheetData>
    <row r="1" spans="1:14" ht="22" customHeight="1">
      <c r="A1" s="145" t="s">
        <v>58</v>
      </c>
      <c r="B1" s="147" t="s">
        <v>108</v>
      </c>
      <c r="C1" s="148"/>
      <c r="D1" s="148"/>
      <c r="E1" s="148"/>
      <c r="F1" s="148"/>
      <c r="G1" s="148"/>
      <c r="H1" s="148"/>
      <c r="I1" s="148"/>
      <c r="J1" s="148"/>
      <c r="K1" s="148"/>
      <c r="L1" s="149"/>
      <c r="M1" s="1"/>
      <c r="N1" s="1"/>
    </row>
    <row r="2" spans="1:14" ht="14" customHeight="1">
      <c r="A2" s="146"/>
      <c r="B2" s="2"/>
      <c r="C2" s="2"/>
      <c r="D2" s="2"/>
      <c r="E2" s="2"/>
      <c r="F2" s="3"/>
      <c r="G2" s="4" t="s">
        <v>59</v>
      </c>
      <c r="H2" s="5"/>
      <c r="I2" s="6"/>
      <c r="J2" s="7"/>
      <c r="K2" s="2"/>
      <c r="L2" s="8"/>
      <c r="M2" s="1"/>
      <c r="N2" s="1"/>
    </row>
    <row r="3" spans="1:14" ht="19" customHeight="1">
      <c r="A3" s="146"/>
      <c r="B3" s="2"/>
      <c r="C3" s="150" t="s">
        <v>95</v>
      </c>
      <c r="D3" s="151"/>
      <c r="E3" s="151"/>
      <c r="F3" s="9" t="s">
        <v>2</v>
      </c>
      <c r="G3" s="10">
        <v>3</v>
      </c>
      <c r="K3" s="152" t="s">
        <v>97</v>
      </c>
      <c r="L3" s="153" t="str">
        <f>IF(F3="x","Pour une œuvre de commande (production payée par le client)","Pour une œuvre préexistante")</f>
        <v>Pour une œuvre de commande (production payée par le client)</v>
      </c>
      <c r="M3" s="1"/>
      <c r="N3" s="1"/>
    </row>
    <row r="4" spans="1:14" ht="19" customHeight="1">
      <c r="A4" s="146"/>
      <c r="B4" s="2"/>
      <c r="C4" s="156" t="s">
        <v>60</v>
      </c>
      <c r="D4" s="159" t="s">
        <v>85</v>
      </c>
      <c r="E4" s="160"/>
      <c r="F4" s="161"/>
      <c r="G4" s="11" t="s">
        <v>1</v>
      </c>
      <c r="H4" s="12"/>
      <c r="I4" s="12"/>
      <c r="J4" s="13"/>
      <c r="K4" s="152"/>
      <c r="L4" s="154"/>
      <c r="M4" s="1"/>
      <c r="N4" s="1"/>
    </row>
    <row r="5" spans="1:14" ht="18" customHeight="1">
      <c r="A5" s="146"/>
      <c r="B5" s="2"/>
      <c r="C5" s="157"/>
      <c r="D5" s="159" t="s">
        <v>84</v>
      </c>
      <c r="E5" s="160"/>
      <c r="F5" s="161"/>
      <c r="G5" s="9"/>
      <c r="H5" s="12"/>
      <c r="I5" s="12"/>
      <c r="J5" s="13"/>
      <c r="K5" s="152"/>
      <c r="L5" s="154"/>
      <c r="M5" s="1"/>
      <c r="N5" s="1"/>
    </row>
    <row r="6" spans="1:14" ht="18" customHeight="1">
      <c r="A6" s="146"/>
      <c r="B6" s="2"/>
      <c r="C6" s="158"/>
      <c r="D6" s="159" t="s">
        <v>86</v>
      </c>
      <c r="E6" s="160"/>
      <c r="F6" s="161"/>
      <c r="G6" s="9"/>
      <c r="H6" s="12"/>
      <c r="I6" s="12"/>
      <c r="J6" s="13"/>
      <c r="K6" s="152"/>
      <c r="L6" s="154"/>
      <c r="M6" s="1"/>
      <c r="N6" s="1"/>
    </row>
    <row r="7" spans="1:14" ht="47" customHeight="1">
      <c r="A7" s="186"/>
      <c r="B7" s="2"/>
      <c r="C7" s="66" t="s">
        <v>62</v>
      </c>
      <c r="D7" s="15" t="s">
        <v>63</v>
      </c>
      <c r="E7" s="15" t="s">
        <v>64</v>
      </c>
      <c r="F7" s="15" t="s">
        <v>65</v>
      </c>
      <c r="G7" s="15" t="s">
        <v>66</v>
      </c>
      <c r="K7" s="152"/>
      <c r="L7" s="155"/>
      <c r="M7" s="1" t="s">
        <v>67</v>
      </c>
      <c r="N7" s="1"/>
    </row>
    <row r="8" spans="1:14" ht="16" customHeight="1">
      <c r="A8" s="9"/>
      <c r="B8" s="16" t="s">
        <v>56</v>
      </c>
      <c r="C8" s="17">
        <v>10</v>
      </c>
      <c r="D8" s="57">
        <v>306</v>
      </c>
      <c r="E8" s="57">
        <v>351</v>
      </c>
      <c r="F8" s="57">
        <v>418</v>
      </c>
      <c r="G8" s="58">
        <v>325</v>
      </c>
      <c r="H8" s="18">
        <f>AVERAGE(D8:G8)</f>
        <v>350</v>
      </c>
      <c r="I8" s="19">
        <f>SMALL(D8:G8,1)</f>
        <v>306</v>
      </c>
      <c r="J8" s="19">
        <f>LARGE(D8:G8,1)</f>
        <v>418</v>
      </c>
      <c r="K8" s="20">
        <f t="shared" ref="K8:K19" si="0">IF($G$5="x",H8,IF($G$6="x",I8,IF($G$4="x",J8,0)))</f>
        <v>418</v>
      </c>
      <c r="L8" s="21" t="b">
        <f>IF(A8="x",IF($F$3="x",K8/$G$3,K8))</f>
        <v>0</v>
      </c>
      <c r="M8" s="1" t="str">
        <f>IF(A8="x",C8,"")</f>
        <v/>
      </c>
      <c r="N8" s="81">
        <f>IF(A8="x",C8,0)</f>
        <v>0</v>
      </c>
    </row>
    <row r="9" spans="1:14" ht="16" customHeight="1">
      <c r="A9" s="9"/>
      <c r="B9" s="22" t="s">
        <v>56</v>
      </c>
      <c r="C9" s="23">
        <v>25</v>
      </c>
      <c r="D9" s="59">
        <v>396</v>
      </c>
      <c r="E9" s="59">
        <v>468</v>
      </c>
      <c r="F9" s="59">
        <v>835</v>
      </c>
      <c r="G9" s="60">
        <v>464</v>
      </c>
      <c r="H9" s="18">
        <f t="shared" ref="H9:H19" si="1">AVERAGE(D9:G9)</f>
        <v>540.75</v>
      </c>
      <c r="I9" s="19">
        <f t="shared" ref="I9:I19" si="2">SMALL(D9:G9,1)</f>
        <v>396</v>
      </c>
      <c r="J9" s="19">
        <f t="shared" ref="J9:J19" si="3">LARGE(D9:G9,1)</f>
        <v>835</v>
      </c>
      <c r="K9" s="20">
        <f t="shared" si="0"/>
        <v>835</v>
      </c>
      <c r="L9" s="21" t="b">
        <f t="shared" ref="L9:L18" si="4">IF(A9="x",IF($F$3="x",K9/$G$3,K9))</f>
        <v>0</v>
      </c>
      <c r="M9" s="1" t="str">
        <f t="shared" ref="M9:M23" si="5">IF(A9="x",C9,"")</f>
        <v/>
      </c>
      <c r="N9" s="81">
        <f t="shared" ref="N9:N19" si="6">IF(A9="x",C9,0)</f>
        <v>0</v>
      </c>
    </row>
    <row r="10" spans="1:14" ht="16" customHeight="1">
      <c r="A10" s="9" t="s">
        <v>0</v>
      </c>
      <c r="B10" s="22" t="s">
        <v>56</v>
      </c>
      <c r="C10" s="23">
        <v>50</v>
      </c>
      <c r="D10" s="59">
        <v>490</v>
      </c>
      <c r="E10" s="59">
        <v>520</v>
      </c>
      <c r="F10" s="59">
        <v>1086</v>
      </c>
      <c r="G10" s="60">
        <v>464</v>
      </c>
      <c r="H10" s="18">
        <f t="shared" si="1"/>
        <v>640</v>
      </c>
      <c r="I10" s="19">
        <f t="shared" si="2"/>
        <v>464</v>
      </c>
      <c r="J10" s="19">
        <f t="shared" si="3"/>
        <v>1086</v>
      </c>
      <c r="K10" s="20">
        <f t="shared" si="0"/>
        <v>1086</v>
      </c>
      <c r="L10" s="21">
        <f t="shared" si="4"/>
        <v>362</v>
      </c>
      <c r="M10" s="1">
        <f t="shared" si="5"/>
        <v>50</v>
      </c>
      <c r="N10" s="81">
        <f t="shared" si="6"/>
        <v>50</v>
      </c>
    </row>
    <row r="11" spans="1:14" ht="16" customHeight="1">
      <c r="A11" s="9"/>
      <c r="B11" s="22" t="s">
        <v>56</v>
      </c>
      <c r="C11" s="23">
        <v>100</v>
      </c>
      <c r="D11" s="59">
        <v>596</v>
      </c>
      <c r="E11" s="59">
        <v>571</v>
      </c>
      <c r="F11" s="59">
        <v>1194</v>
      </c>
      <c r="G11" s="60">
        <v>663</v>
      </c>
      <c r="H11" s="18">
        <f t="shared" si="1"/>
        <v>756</v>
      </c>
      <c r="I11" s="19">
        <f t="shared" si="2"/>
        <v>571</v>
      </c>
      <c r="J11" s="19">
        <f t="shared" si="3"/>
        <v>1194</v>
      </c>
      <c r="K11" s="20">
        <f t="shared" si="0"/>
        <v>1194</v>
      </c>
      <c r="L11" s="21" t="b">
        <f t="shared" si="4"/>
        <v>0</v>
      </c>
      <c r="M11" s="1" t="str">
        <f t="shared" si="5"/>
        <v/>
      </c>
      <c r="N11" s="81">
        <f t="shared" si="6"/>
        <v>0</v>
      </c>
    </row>
    <row r="12" spans="1:14" ht="16" customHeight="1">
      <c r="A12" s="9"/>
      <c r="B12" s="22" t="s">
        <v>56</v>
      </c>
      <c r="C12" s="67">
        <v>150</v>
      </c>
      <c r="D12" s="59">
        <v>720</v>
      </c>
      <c r="E12" s="59">
        <v>628</v>
      </c>
      <c r="F12" s="59">
        <v>1445</v>
      </c>
      <c r="G12" s="60">
        <v>828</v>
      </c>
      <c r="H12" s="18">
        <f t="shared" si="1"/>
        <v>905.25</v>
      </c>
      <c r="I12" s="19">
        <f t="shared" si="2"/>
        <v>628</v>
      </c>
      <c r="J12" s="19">
        <f t="shared" si="3"/>
        <v>1445</v>
      </c>
      <c r="K12" s="20">
        <f t="shared" si="0"/>
        <v>1445</v>
      </c>
      <c r="L12" s="21" t="b">
        <f t="shared" si="4"/>
        <v>0</v>
      </c>
      <c r="M12" s="1" t="str">
        <f t="shared" si="5"/>
        <v/>
      </c>
      <c r="N12" s="81">
        <f t="shared" si="6"/>
        <v>0</v>
      </c>
    </row>
    <row r="13" spans="1:14" ht="16" customHeight="1">
      <c r="A13" s="9"/>
      <c r="B13" s="22" t="s">
        <v>56</v>
      </c>
      <c r="C13" s="23">
        <v>200</v>
      </c>
      <c r="D13" s="59">
        <v>720</v>
      </c>
      <c r="E13" s="59">
        <v>628</v>
      </c>
      <c r="F13" s="59">
        <v>1804</v>
      </c>
      <c r="G13" s="60">
        <v>1035</v>
      </c>
      <c r="H13" s="18">
        <f t="shared" si="1"/>
        <v>1046.75</v>
      </c>
      <c r="I13" s="19">
        <f t="shared" si="2"/>
        <v>628</v>
      </c>
      <c r="J13" s="19">
        <f t="shared" si="3"/>
        <v>1804</v>
      </c>
      <c r="K13" s="20">
        <f t="shared" si="0"/>
        <v>1804</v>
      </c>
      <c r="L13" s="21" t="b">
        <f t="shared" si="4"/>
        <v>0</v>
      </c>
      <c r="M13" s="1" t="str">
        <f t="shared" si="5"/>
        <v/>
      </c>
      <c r="N13" s="81">
        <f t="shared" si="6"/>
        <v>0</v>
      </c>
    </row>
    <row r="14" spans="1:14" ht="16" customHeight="1">
      <c r="A14" s="9"/>
      <c r="B14" s="22" t="s">
        <v>56</v>
      </c>
      <c r="C14" s="23">
        <v>250</v>
      </c>
      <c r="D14" s="59">
        <v>720</v>
      </c>
      <c r="E14" s="59">
        <v>628</v>
      </c>
      <c r="F14" s="59">
        <v>2168</v>
      </c>
      <c r="G14" s="60">
        <v>1294</v>
      </c>
      <c r="H14" s="18">
        <f t="shared" si="1"/>
        <v>1202.5</v>
      </c>
      <c r="I14" s="19">
        <f t="shared" si="2"/>
        <v>628</v>
      </c>
      <c r="J14" s="19">
        <f t="shared" si="3"/>
        <v>2168</v>
      </c>
      <c r="K14" s="20">
        <f t="shared" si="0"/>
        <v>2168</v>
      </c>
      <c r="L14" s="21" t="b">
        <f t="shared" si="4"/>
        <v>0</v>
      </c>
      <c r="M14" s="1" t="str">
        <f t="shared" si="5"/>
        <v/>
      </c>
      <c r="N14" s="81">
        <f t="shared" si="6"/>
        <v>0</v>
      </c>
    </row>
    <row r="15" spans="1:14" ht="16" customHeight="1">
      <c r="A15" s="9"/>
      <c r="B15" s="22" t="s">
        <v>56</v>
      </c>
      <c r="C15" s="23">
        <v>300</v>
      </c>
      <c r="D15" s="59">
        <v>720</v>
      </c>
      <c r="E15" s="59">
        <v>628</v>
      </c>
      <c r="F15" s="59">
        <v>2168</v>
      </c>
      <c r="G15" s="60">
        <v>1617</v>
      </c>
      <c r="H15" s="18">
        <f t="shared" si="1"/>
        <v>1283.25</v>
      </c>
      <c r="I15" s="19">
        <f t="shared" si="2"/>
        <v>628</v>
      </c>
      <c r="J15" s="19">
        <f t="shared" si="3"/>
        <v>2168</v>
      </c>
      <c r="K15" s="20">
        <f t="shared" si="0"/>
        <v>2168</v>
      </c>
      <c r="L15" s="21" t="b">
        <f t="shared" si="4"/>
        <v>0</v>
      </c>
      <c r="M15" s="1" t="str">
        <f t="shared" si="5"/>
        <v/>
      </c>
      <c r="N15" s="81">
        <f t="shared" si="6"/>
        <v>0</v>
      </c>
    </row>
    <row r="16" spans="1:14" ht="16" customHeight="1">
      <c r="A16" s="9"/>
      <c r="B16" s="22" t="s">
        <v>56</v>
      </c>
      <c r="C16" s="23">
        <v>350</v>
      </c>
      <c r="D16" s="59">
        <v>720</v>
      </c>
      <c r="E16" s="59">
        <v>628</v>
      </c>
      <c r="F16" s="59">
        <v>2168</v>
      </c>
      <c r="G16" s="60">
        <v>2021</v>
      </c>
      <c r="H16" s="18">
        <f t="shared" si="1"/>
        <v>1384.25</v>
      </c>
      <c r="I16" s="19">
        <f t="shared" si="2"/>
        <v>628</v>
      </c>
      <c r="J16" s="19">
        <f t="shared" si="3"/>
        <v>2168</v>
      </c>
      <c r="K16" s="20">
        <f t="shared" si="0"/>
        <v>2168</v>
      </c>
      <c r="L16" s="21" t="b">
        <f t="shared" si="4"/>
        <v>0</v>
      </c>
      <c r="M16" s="1" t="str">
        <f t="shared" si="5"/>
        <v/>
      </c>
      <c r="N16" s="81">
        <f t="shared" si="6"/>
        <v>0</v>
      </c>
    </row>
    <row r="17" spans="1:14" ht="16" customHeight="1">
      <c r="A17" s="9"/>
      <c r="B17" s="22" t="s">
        <v>56</v>
      </c>
      <c r="C17" s="23">
        <v>400</v>
      </c>
      <c r="D17" s="59">
        <v>720</v>
      </c>
      <c r="E17" s="59">
        <v>628</v>
      </c>
      <c r="F17" s="61">
        <v>2168</v>
      </c>
      <c r="G17" s="62">
        <v>2526</v>
      </c>
      <c r="H17" s="18">
        <f t="shared" si="1"/>
        <v>1510.5</v>
      </c>
      <c r="I17" s="19">
        <f t="shared" si="2"/>
        <v>628</v>
      </c>
      <c r="J17" s="19">
        <f t="shared" si="3"/>
        <v>2526</v>
      </c>
      <c r="K17" s="20">
        <f t="shared" si="0"/>
        <v>2526</v>
      </c>
      <c r="L17" s="21" t="b">
        <f t="shared" si="4"/>
        <v>0</v>
      </c>
      <c r="M17" s="1" t="str">
        <f t="shared" si="5"/>
        <v/>
      </c>
      <c r="N17" s="81">
        <f t="shared" si="6"/>
        <v>0</v>
      </c>
    </row>
    <row r="18" spans="1:14" ht="16" customHeight="1">
      <c r="A18" s="9"/>
      <c r="B18" s="22" t="s">
        <v>56</v>
      </c>
      <c r="C18" s="23">
        <v>450</v>
      </c>
      <c r="D18" s="59">
        <v>720</v>
      </c>
      <c r="E18" s="59">
        <v>628</v>
      </c>
      <c r="F18" s="61">
        <v>2168</v>
      </c>
      <c r="G18" s="62">
        <v>3157</v>
      </c>
      <c r="H18" s="18">
        <f t="shared" si="1"/>
        <v>1668.25</v>
      </c>
      <c r="I18" s="19">
        <f t="shared" si="2"/>
        <v>628</v>
      </c>
      <c r="J18" s="19">
        <f t="shared" si="3"/>
        <v>3157</v>
      </c>
      <c r="K18" s="20">
        <f t="shared" si="0"/>
        <v>3157</v>
      </c>
      <c r="L18" s="21" t="b">
        <f t="shared" si="4"/>
        <v>0</v>
      </c>
      <c r="M18" s="1" t="str">
        <f t="shared" si="5"/>
        <v/>
      </c>
      <c r="N18" s="81">
        <f t="shared" si="6"/>
        <v>0</v>
      </c>
    </row>
    <row r="19" spans="1:14" ht="16" customHeight="1">
      <c r="A19" s="68"/>
      <c r="B19" s="69" t="s">
        <v>56</v>
      </c>
      <c r="C19" s="70">
        <v>500</v>
      </c>
      <c r="D19" s="71">
        <v>720</v>
      </c>
      <c r="E19" s="63">
        <v>628</v>
      </c>
      <c r="F19" s="72">
        <v>2168</v>
      </c>
      <c r="G19" s="73">
        <v>3946</v>
      </c>
      <c r="H19" s="18">
        <f t="shared" si="1"/>
        <v>1865.5</v>
      </c>
      <c r="I19" s="19">
        <f t="shared" si="2"/>
        <v>628</v>
      </c>
      <c r="J19" s="19">
        <f t="shared" si="3"/>
        <v>3946</v>
      </c>
      <c r="K19" s="20">
        <f t="shared" si="0"/>
        <v>3946</v>
      </c>
      <c r="L19" s="21" t="b">
        <f>IF(A19="x",IF($F$3="x",K19/$G$3,K19))</f>
        <v>0</v>
      </c>
      <c r="M19" s="1" t="str">
        <f t="shared" si="5"/>
        <v/>
      </c>
      <c r="N19" s="81">
        <f t="shared" si="6"/>
        <v>0</v>
      </c>
    </row>
    <row r="20" spans="1:14" ht="16" customHeight="1">
      <c r="A20" s="199" t="s">
        <v>44</v>
      </c>
      <c r="B20" s="200"/>
      <c r="C20" s="200"/>
      <c r="D20" s="200"/>
      <c r="E20" s="200"/>
      <c r="F20" s="200"/>
      <c r="G20" s="200"/>
      <c r="H20" s="200"/>
      <c r="I20" s="200"/>
      <c r="J20" s="200"/>
      <c r="K20" s="200"/>
      <c r="L20" s="201"/>
      <c r="M20" s="1" t="e">
        <f>IF(#REF!="x",C20,"")</f>
        <v>#REF!</v>
      </c>
      <c r="N20" s="82">
        <f>SUM(N8:N19)</f>
        <v>50</v>
      </c>
    </row>
    <row r="21" spans="1:14" ht="16" customHeight="1">
      <c r="A21" s="202"/>
      <c r="B21" s="203"/>
      <c r="C21" s="203"/>
      <c r="D21" s="203"/>
      <c r="E21" s="203"/>
      <c r="F21" s="203"/>
      <c r="G21" s="203"/>
      <c r="H21" s="203"/>
      <c r="I21" s="203"/>
      <c r="J21" s="203"/>
      <c r="K21" s="203"/>
      <c r="L21" s="204"/>
      <c r="M21" s="1" t="str">
        <f>IF(A20="x",C21,"")</f>
        <v/>
      </c>
      <c r="N21" s="1"/>
    </row>
    <row r="22" spans="1:14" ht="16" customHeight="1">
      <c r="A22" s="202"/>
      <c r="B22" s="203"/>
      <c r="C22" s="203"/>
      <c r="D22" s="203"/>
      <c r="E22" s="203"/>
      <c r="F22" s="203"/>
      <c r="G22" s="203"/>
      <c r="H22" s="203"/>
      <c r="I22" s="203"/>
      <c r="J22" s="203"/>
      <c r="K22" s="203"/>
      <c r="L22" s="204"/>
      <c r="M22" s="1" t="str">
        <f t="shared" si="5"/>
        <v/>
      </c>
      <c r="N22" s="1"/>
    </row>
    <row r="23" spans="1:14" ht="16" customHeight="1" thickBot="1">
      <c r="A23" s="202"/>
      <c r="B23" s="205"/>
      <c r="C23" s="205"/>
      <c r="D23" s="205"/>
      <c r="E23" s="205"/>
      <c r="F23" s="205"/>
      <c r="G23" s="205"/>
      <c r="H23" s="205"/>
      <c r="I23" s="205"/>
      <c r="J23" s="205"/>
      <c r="K23" s="205"/>
      <c r="L23" s="204"/>
      <c r="M23" s="1" t="str">
        <f t="shared" si="5"/>
        <v/>
      </c>
      <c r="N23" s="1"/>
    </row>
    <row r="24" spans="1:14" ht="22" customHeight="1" thickTop="1">
      <c r="A24" s="206" t="s">
        <v>57</v>
      </c>
      <c r="B24" s="207"/>
      <c r="C24" s="207"/>
      <c r="D24" s="207"/>
      <c r="E24" s="207"/>
      <c r="F24" s="207"/>
      <c r="G24" s="83">
        <v>1</v>
      </c>
      <c r="H24" s="208" t="s">
        <v>104</v>
      </c>
      <c r="I24" s="208"/>
      <c r="J24" s="208"/>
      <c r="K24" s="80"/>
      <c r="L24" s="106">
        <f>SUM(L8:L19)*G24</f>
        <v>362</v>
      </c>
      <c r="M24" s="1"/>
      <c r="N24" s="1"/>
    </row>
    <row r="25" spans="1:14" ht="22" customHeight="1">
      <c r="A25" s="84"/>
      <c r="B25" s="74"/>
      <c r="C25" s="74"/>
      <c r="D25" s="74"/>
      <c r="E25" s="75"/>
      <c r="F25" s="76" t="s">
        <v>107</v>
      </c>
      <c r="G25" s="77">
        <v>0.3</v>
      </c>
      <c r="H25" s="78"/>
      <c r="I25" s="78"/>
      <c r="J25" s="78"/>
      <c r="K25" s="79"/>
      <c r="L25" s="107">
        <f>L24*(1-G25)</f>
        <v>253.39999999999998</v>
      </c>
      <c r="M25" s="85"/>
      <c r="N25" s="85"/>
    </row>
    <row r="26" spans="1:14" ht="16" customHeight="1">
      <c r="A26" s="209" t="s">
        <v>101</v>
      </c>
      <c r="B26" s="209"/>
      <c r="C26" s="209"/>
      <c r="D26" s="209"/>
      <c r="E26" s="209"/>
      <c r="F26" s="209"/>
      <c r="G26" s="209"/>
      <c r="H26" s="209"/>
      <c r="I26" s="209"/>
      <c r="J26" s="209"/>
      <c r="K26" s="209"/>
      <c r="L26" s="209"/>
    </row>
    <row r="27" spans="1:14" ht="16" customHeight="1">
      <c r="A27" s="210"/>
      <c r="B27" s="210"/>
      <c r="C27" s="210"/>
      <c r="D27" s="210"/>
      <c r="E27" s="210"/>
      <c r="F27" s="210"/>
      <c r="G27" s="210"/>
      <c r="H27" s="210"/>
      <c r="I27" s="210"/>
      <c r="J27" s="210"/>
      <c r="K27" s="210"/>
      <c r="L27" s="210"/>
    </row>
    <row r="28" spans="1:14" ht="16" customHeight="1">
      <c r="F28" s="1"/>
      <c r="G28" s="1"/>
    </row>
  </sheetData>
  <mergeCells count="13">
    <mergeCell ref="A20:L23"/>
    <mergeCell ref="A24:F24"/>
    <mergeCell ref="H24:J24"/>
    <mergeCell ref="A26:L27"/>
    <mergeCell ref="A1:A7"/>
    <mergeCell ref="B1:L1"/>
    <mergeCell ref="C3:E3"/>
    <mergeCell ref="K3:K7"/>
    <mergeCell ref="L3:L7"/>
    <mergeCell ref="C4:C6"/>
    <mergeCell ref="D4:F4"/>
    <mergeCell ref="D5:F5"/>
    <mergeCell ref="D6:F6"/>
  </mergeCells>
  <phoneticPr fontId="11" type="noConversion"/>
  <conditionalFormatting sqref="L8:L19">
    <cfRule type="cellIs" dxfId="3" priority="0" stopIfTrue="1" operator="equal">
      <formula>FALSE</formula>
    </cfRule>
  </conditionalFormatting>
  <pageMargins left="1.288888888888889" right="0.75000000000000011" top="0.75000000000000011" bottom="0.78222222222222226" header="0.5" footer="0.5"/>
  <pageSetup paperSize="10" scale="99" orientation="landscape" horizontalDpi="4294967292" verticalDpi="4294967292"/>
  <headerFooter>
    <oddHeader>&amp;L© eric delamarre / GPLA - tous droits réservés - 05 décembre 2020_x000D_</oddHeader>
  </headerFooter>
  <extLst>
    <ext xmlns:mx="http://schemas.microsoft.com/office/mac/excel/2008/main" uri="http://schemas.microsoft.com/office/mac/excel/2008/main">
      <mx:PLV Mode="1"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enableFormatConditionsCalculation="0">
    <pageSetUpPr fitToPage="1"/>
  </sheetPr>
  <dimension ref="A1:R33"/>
  <sheetViews>
    <sheetView showGridLines="0" view="pageLayout" zoomScale="125" workbookViewId="0">
      <selection activeCell="D4" sqref="D4:F6"/>
    </sheetView>
  </sheetViews>
  <sheetFormatPr baseColWidth="10" defaultRowHeight="12"/>
  <cols>
    <col min="1" max="1" width="6" customWidth="1"/>
    <col min="2" max="2" width="2.33203125" customWidth="1"/>
    <col min="3" max="3" width="12" customWidth="1"/>
    <col min="4" max="4" width="14.6640625" customWidth="1"/>
    <col min="5" max="5" width="16" customWidth="1"/>
    <col min="6" max="6" width="15.1640625" customWidth="1"/>
    <col min="7" max="7" width="19.5" customWidth="1"/>
    <col min="8" max="8" width="8.83203125" hidden="1" customWidth="1"/>
    <col min="9" max="9" width="9.1640625" hidden="1" customWidth="1"/>
    <col min="10" max="10" width="8.5" hidden="1" customWidth="1"/>
    <col min="11" max="11" width="10.6640625" hidden="1" customWidth="1"/>
    <col min="12" max="12" width="21.6640625" customWidth="1"/>
    <col min="13" max="13" width="12" hidden="1" customWidth="1"/>
    <col min="14" max="14" width="3.6640625" hidden="1" customWidth="1"/>
    <col min="15" max="15" width="3.83203125" hidden="1" customWidth="1"/>
    <col min="16" max="16" width="4" hidden="1" customWidth="1"/>
    <col min="17" max="17" width="4.1640625" hidden="1" customWidth="1"/>
    <col min="18" max="18" width="4.5" hidden="1" customWidth="1"/>
  </cols>
  <sheetData>
    <row r="1" spans="1:18" ht="22" customHeight="1">
      <c r="A1" s="145" t="s">
        <v>58</v>
      </c>
      <c r="B1" s="147" t="s">
        <v>111</v>
      </c>
      <c r="C1" s="148"/>
      <c r="D1" s="148"/>
      <c r="E1" s="148"/>
      <c r="F1" s="148"/>
      <c r="G1" s="148"/>
      <c r="H1" s="148"/>
      <c r="I1" s="148"/>
      <c r="J1" s="148"/>
      <c r="K1" s="148"/>
      <c r="L1" s="149"/>
      <c r="M1" s="1"/>
      <c r="N1" s="1"/>
    </row>
    <row r="2" spans="1:18" ht="14" customHeight="1">
      <c r="A2" s="146"/>
      <c r="B2" s="2"/>
      <c r="C2" s="2"/>
      <c r="D2" s="2"/>
      <c r="E2" s="2"/>
      <c r="F2" s="3"/>
      <c r="G2" s="4" t="s">
        <v>59</v>
      </c>
      <c r="H2" s="5"/>
      <c r="I2" s="6"/>
      <c r="J2" s="7"/>
      <c r="K2" s="2"/>
      <c r="L2" s="8"/>
      <c r="M2" s="1"/>
      <c r="N2" s="1"/>
    </row>
    <row r="3" spans="1:18" ht="19" customHeight="1">
      <c r="A3" s="146"/>
      <c r="B3" s="2"/>
      <c r="C3" s="150" t="s">
        <v>95</v>
      </c>
      <c r="D3" s="151"/>
      <c r="E3" s="151"/>
      <c r="F3" s="9"/>
      <c r="G3" s="10">
        <v>3</v>
      </c>
      <c r="K3" s="152" t="s">
        <v>97</v>
      </c>
      <c r="L3" s="153" t="str">
        <f>IF(F3="x","Pour une œuvre de commande (production payée par le client)","Pour une œuvre préexistante")</f>
        <v>Pour une œuvre préexistante</v>
      </c>
      <c r="M3" s="1"/>
      <c r="N3" s="1"/>
    </row>
    <row r="4" spans="1:18" ht="19" customHeight="1">
      <c r="A4" s="146"/>
      <c r="B4" s="2"/>
      <c r="C4" s="156" t="s">
        <v>60</v>
      </c>
      <c r="D4" s="159" t="s">
        <v>85</v>
      </c>
      <c r="E4" s="160"/>
      <c r="F4" s="161"/>
      <c r="G4" s="11"/>
      <c r="H4" s="12"/>
      <c r="I4" s="12"/>
      <c r="J4" s="13"/>
      <c r="K4" s="152"/>
      <c r="L4" s="154"/>
      <c r="M4" s="1"/>
      <c r="N4" s="1"/>
    </row>
    <row r="5" spans="1:18" ht="18" customHeight="1">
      <c r="A5" s="146"/>
      <c r="B5" s="2"/>
      <c r="C5" s="157"/>
      <c r="D5" s="159" t="s">
        <v>84</v>
      </c>
      <c r="E5" s="160"/>
      <c r="F5" s="161"/>
      <c r="G5" s="9" t="s">
        <v>100</v>
      </c>
      <c r="H5" s="12"/>
      <c r="I5" s="12"/>
      <c r="J5" s="13"/>
      <c r="K5" s="152"/>
      <c r="L5" s="154"/>
      <c r="M5" s="1"/>
      <c r="N5" s="1"/>
    </row>
    <row r="6" spans="1:18" ht="18" customHeight="1">
      <c r="A6" s="146"/>
      <c r="B6" s="2"/>
      <c r="C6" s="158"/>
      <c r="D6" s="159" t="s">
        <v>87</v>
      </c>
      <c r="E6" s="160"/>
      <c r="F6" s="161"/>
      <c r="G6" s="9"/>
      <c r="H6" s="12"/>
      <c r="I6" s="12"/>
      <c r="J6" s="13"/>
      <c r="K6" s="152"/>
      <c r="L6" s="154"/>
      <c r="M6" s="1"/>
      <c r="N6" s="1"/>
    </row>
    <row r="7" spans="1:18" ht="21" customHeight="1">
      <c r="A7" s="146"/>
      <c r="B7" s="2"/>
      <c r="C7" s="66"/>
      <c r="D7" s="15" t="s">
        <v>63</v>
      </c>
      <c r="E7" s="15" t="s">
        <v>64</v>
      </c>
      <c r="F7" s="15" t="s">
        <v>65</v>
      </c>
      <c r="G7" s="15" t="s">
        <v>66</v>
      </c>
      <c r="K7" s="152"/>
      <c r="L7" s="155"/>
      <c r="M7" s="1" t="s">
        <v>67</v>
      </c>
      <c r="N7" s="1"/>
    </row>
    <row r="8" spans="1:18" ht="19" customHeight="1">
      <c r="A8" s="211" t="s">
        <v>91</v>
      </c>
      <c r="B8" s="212"/>
      <c r="C8" s="212"/>
      <c r="D8" s="212"/>
      <c r="E8" s="212"/>
      <c r="F8" s="212"/>
      <c r="G8" s="213"/>
      <c r="K8" s="86"/>
      <c r="L8" s="87"/>
      <c r="M8" s="1"/>
      <c r="N8" s="1"/>
    </row>
    <row r="9" spans="1:18" ht="16" customHeight="1">
      <c r="A9" s="88"/>
      <c r="B9" s="89"/>
      <c r="C9" t="s">
        <v>102</v>
      </c>
      <c r="D9" s="93">
        <v>24</v>
      </c>
      <c r="E9" s="93">
        <v>216</v>
      </c>
      <c r="F9" s="93">
        <v>155</v>
      </c>
      <c r="G9" s="93">
        <v>202</v>
      </c>
      <c r="H9" s="18">
        <f>AVERAGE(D9:G9)</f>
        <v>149.25</v>
      </c>
      <c r="I9" s="19">
        <f>SMALL(D9:G9,1)</f>
        <v>24</v>
      </c>
      <c r="J9" s="19">
        <f>LARGE(D9:G9,1)</f>
        <v>216</v>
      </c>
      <c r="K9" s="20">
        <f t="shared" ref="K9:K23" si="0">IF($G$5="x",H9,IF($G$6="x",I9,IF($G$4="x",J9,0)))</f>
        <v>149.25</v>
      </c>
      <c r="L9" s="21" t="b">
        <f>IF(A9="x",IF($F$3="x",K9/$G$3,K9))</f>
        <v>0</v>
      </c>
      <c r="M9" s="1" t="str">
        <f>IF(A9="x",C9,"")</f>
        <v/>
      </c>
      <c r="N9" s="81">
        <f>IF(A9="x",C9,0)</f>
        <v>0</v>
      </c>
    </row>
    <row r="10" spans="1:18" ht="16" customHeight="1">
      <c r="A10" s="9"/>
      <c r="B10" s="22"/>
      <c r="C10" t="s">
        <v>89</v>
      </c>
      <c r="D10" s="93">
        <v>128</v>
      </c>
      <c r="E10" s="93">
        <v>351</v>
      </c>
      <c r="F10" s="93">
        <v>310</v>
      </c>
      <c r="G10" s="93">
        <v>255</v>
      </c>
      <c r="H10" s="18">
        <f t="shared" ref="H10:H23" si="1">AVERAGE(D10:G10)</f>
        <v>261</v>
      </c>
      <c r="I10" s="19">
        <f t="shared" ref="I10:I23" si="2">SMALL(D10:G10,1)</f>
        <v>128</v>
      </c>
      <c r="J10" s="19">
        <f t="shared" ref="J10:J23" si="3">LARGE(D10:G10,1)</f>
        <v>351</v>
      </c>
      <c r="K10" s="20">
        <f t="shared" si="0"/>
        <v>261</v>
      </c>
      <c r="L10" s="21" t="b">
        <f t="shared" ref="L10:L22" si="4">IF(A10="x",IF($F$3="x",K10/$G$3,K10))</f>
        <v>0</v>
      </c>
      <c r="M10" s="1" t="str">
        <f t="shared" ref="M10:M27" si="5">IF(A10="x",C10,"")</f>
        <v/>
      </c>
      <c r="N10" s="81">
        <f t="shared" ref="N10:N11" si="6">IF(A10="x",C10,0)</f>
        <v>0</v>
      </c>
    </row>
    <row r="11" spans="1:18" ht="16" customHeight="1">
      <c r="A11" s="9"/>
      <c r="B11" s="22"/>
      <c r="C11" t="s">
        <v>90</v>
      </c>
      <c r="D11" s="93">
        <v>242</v>
      </c>
      <c r="E11" s="93">
        <v>1801</v>
      </c>
      <c r="F11" s="93">
        <v>466</v>
      </c>
      <c r="G11" s="93">
        <v>277</v>
      </c>
      <c r="H11" s="18">
        <f t="shared" si="1"/>
        <v>696.5</v>
      </c>
      <c r="I11" s="19">
        <f t="shared" si="2"/>
        <v>242</v>
      </c>
      <c r="J11" s="19">
        <f t="shared" si="3"/>
        <v>1801</v>
      </c>
      <c r="K11" s="20">
        <f t="shared" si="0"/>
        <v>696.5</v>
      </c>
      <c r="L11" s="21" t="b">
        <f t="shared" si="4"/>
        <v>0</v>
      </c>
      <c r="M11" s="1" t="str">
        <f t="shared" si="5"/>
        <v/>
      </c>
      <c r="N11" s="81">
        <f t="shared" si="6"/>
        <v>0</v>
      </c>
    </row>
    <row r="12" spans="1:18" ht="16" customHeight="1">
      <c r="A12" s="211" t="s">
        <v>92</v>
      </c>
      <c r="B12" s="212"/>
      <c r="C12" s="212"/>
      <c r="D12" s="212"/>
      <c r="E12" s="212"/>
      <c r="F12" s="212"/>
      <c r="G12" s="213"/>
      <c r="H12" s="18"/>
      <c r="I12" s="19"/>
      <c r="J12" s="19"/>
      <c r="K12" s="20"/>
      <c r="L12" s="21"/>
      <c r="M12" s="1"/>
      <c r="N12" s="92">
        <v>2</v>
      </c>
      <c r="O12" s="91"/>
    </row>
    <row r="13" spans="1:18" ht="16" customHeight="1">
      <c r="A13" s="9"/>
      <c r="B13" s="89"/>
      <c r="C13" t="s">
        <v>102</v>
      </c>
      <c r="D13" s="94">
        <f>O13</f>
        <v>48</v>
      </c>
      <c r="E13" s="95">
        <f t="shared" ref="E13:G13" si="7">P13</f>
        <v>432</v>
      </c>
      <c r="F13" s="95">
        <f t="shared" si="7"/>
        <v>310</v>
      </c>
      <c r="G13" s="96">
        <f t="shared" si="7"/>
        <v>404</v>
      </c>
      <c r="H13" s="18">
        <f t="shared" si="1"/>
        <v>298.5</v>
      </c>
      <c r="I13" s="19">
        <f t="shared" si="2"/>
        <v>48</v>
      </c>
      <c r="J13" s="19">
        <f t="shared" si="3"/>
        <v>432</v>
      </c>
      <c r="K13" s="20">
        <f t="shared" si="0"/>
        <v>298.5</v>
      </c>
      <c r="L13" s="21" t="b">
        <f t="shared" si="4"/>
        <v>0</v>
      </c>
      <c r="M13" s="1" t="str">
        <f t="shared" si="5"/>
        <v/>
      </c>
      <c r="N13" s="92"/>
      <c r="O13" s="91">
        <f>D9*$N$12</f>
        <v>48</v>
      </c>
      <c r="P13" s="91">
        <f t="shared" ref="P13:R13" si="8">E9*$N$12</f>
        <v>432</v>
      </c>
      <c r="Q13" s="91">
        <f t="shared" si="8"/>
        <v>310</v>
      </c>
      <c r="R13" s="91">
        <f t="shared" si="8"/>
        <v>404</v>
      </c>
    </row>
    <row r="14" spans="1:18" ht="16" customHeight="1">
      <c r="A14" s="9"/>
      <c r="B14" s="22"/>
      <c r="C14" t="s">
        <v>89</v>
      </c>
      <c r="D14" s="97">
        <f t="shared" ref="D14:D15" si="9">O14</f>
        <v>256</v>
      </c>
      <c r="E14" s="98">
        <f t="shared" ref="E14:E15" si="10">P14</f>
        <v>702</v>
      </c>
      <c r="F14" s="98">
        <f t="shared" ref="F14:F15" si="11">Q14</f>
        <v>620</v>
      </c>
      <c r="G14" s="99">
        <f t="shared" ref="G14:G15" si="12">R14</f>
        <v>510</v>
      </c>
      <c r="H14" s="18">
        <f t="shared" si="1"/>
        <v>522</v>
      </c>
      <c r="I14" s="19">
        <f t="shared" si="2"/>
        <v>256</v>
      </c>
      <c r="J14" s="19">
        <f t="shared" si="3"/>
        <v>702</v>
      </c>
      <c r="K14" s="20">
        <f t="shared" si="0"/>
        <v>522</v>
      </c>
      <c r="L14" s="21" t="b">
        <f t="shared" si="4"/>
        <v>0</v>
      </c>
      <c r="M14" s="1" t="str">
        <f t="shared" si="5"/>
        <v/>
      </c>
      <c r="N14" s="92"/>
      <c r="O14" s="91">
        <f t="shared" ref="O14:O15" si="13">D10*$N$12</f>
        <v>256</v>
      </c>
      <c r="P14" s="91">
        <f t="shared" ref="P14:P15" si="14">E10*$N$12</f>
        <v>702</v>
      </c>
      <c r="Q14" s="91">
        <f t="shared" ref="Q14:Q15" si="15">F10*$N$12</f>
        <v>620</v>
      </c>
      <c r="R14" s="91">
        <f t="shared" ref="R14:R15" si="16">G10*$N$12</f>
        <v>510</v>
      </c>
    </row>
    <row r="15" spans="1:18" ht="16" customHeight="1">
      <c r="A15" s="9"/>
      <c r="B15" s="22"/>
      <c r="C15" t="s">
        <v>90</v>
      </c>
      <c r="D15" s="100">
        <f t="shared" si="9"/>
        <v>484</v>
      </c>
      <c r="E15" s="101">
        <f t="shared" si="10"/>
        <v>3602</v>
      </c>
      <c r="F15" s="101">
        <f t="shared" si="11"/>
        <v>932</v>
      </c>
      <c r="G15" s="102">
        <f t="shared" si="12"/>
        <v>554</v>
      </c>
      <c r="H15" s="18">
        <f t="shared" si="1"/>
        <v>1393</v>
      </c>
      <c r="I15" s="19">
        <f t="shared" si="2"/>
        <v>484</v>
      </c>
      <c r="J15" s="19">
        <f t="shared" si="3"/>
        <v>3602</v>
      </c>
      <c r="K15" s="20">
        <f t="shared" si="0"/>
        <v>1393</v>
      </c>
      <c r="L15" s="21" t="b">
        <f t="shared" si="4"/>
        <v>0</v>
      </c>
      <c r="M15" s="1" t="str">
        <f t="shared" si="5"/>
        <v/>
      </c>
      <c r="N15" s="92"/>
      <c r="O15" s="91">
        <f t="shared" si="13"/>
        <v>484</v>
      </c>
      <c r="P15" s="91">
        <f t="shared" si="14"/>
        <v>3602</v>
      </c>
      <c r="Q15" s="91">
        <f t="shared" si="15"/>
        <v>932</v>
      </c>
      <c r="R15" s="91">
        <f t="shared" si="16"/>
        <v>554</v>
      </c>
    </row>
    <row r="16" spans="1:18" ht="16" customHeight="1">
      <c r="A16" s="211" t="s">
        <v>93</v>
      </c>
      <c r="B16" s="212"/>
      <c r="C16" s="212"/>
      <c r="D16" s="212"/>
      <c r="E16" s="212"/>
      <c r="F16" s="212"/>
      <c r="G16" s="213"/>
      <c r="H16" s="18"/>
      <c r="I16" s="19"/>
      <c r="J16" s="19"/>
      <c r="K16" s="20"/>
      <c r="L16" s="21"/>
      <c r="M16" s="1"/>
      <c r="N16" s="92">
        <v>3</v>
      </c>
      <c r="O16" s="91"/>
    </row>
    <row r="17" spans="1:18" ht="16" customHeight="1">
      <c r="A17" s="9"/>
      <c r="B17" s="89"/>
      <c r="C17" t="s">
        <v>102</v>
      </c>
      <c r="D17" s="94">
        <f>O17</f>
        <v>72</v>
      </c>
      <c r="E17" s="95">
        <f t="shared" ref="E17:G17" si="17">P17</f>
        <v>648</v>
      </c>
      <c r="F17" s="95">
        <f t="shared" si="17"/>
        <v>465</v>
      </c>
      <c r="G17" s="96">
        <f t="shared" si="17"/>
        <v>606</v>
      </c>
      <c r="H17" s="18">
        <f t="shared" si="1"/>
        <v>447.75</v>
      </c>
      <c r="I17" s="19">
        <f t="shared" si="2"/>
        <v>72</v>
      </c>
      <c r="J17" s="19">
        <f t="shared" si="3"/>
        <v>648</v>
      </c>
      <c r="K17" s="20">
        <f t="shared" si="0"/>
        <v>447.75</v>
      </c>
      <c r="L17" s="21" t="b">
        <f t="shared" si="4"/>
        <v>0</v>
      </c>
      <c r="M17" s="1" t="str">
        <f t="shared" si="5"/>
        <v/>
      </c>
      <c r="N17" s="92"/>
      <c r="O17" s="91">
        <f>D9*$N$16</f>
        <v>72</v>
      </c>
      <c r="P17" s="91">
        <f t="shared" ref="P17:R17" si="18">E9*$N$16</f>
        <v>648</v>
      </c>
      <c r="Q17" s="91">
        <f t="shared" si="18"/>
        <v>465</v>
      </c>
      <c r="R17" s="91">
        <f t="shared" si="18"/>
        <v>606</v>
      </c>
    </row>
    <row r="18" spans="1:18" ht="16" customHeight="1">
      <c r="A18" s="9"/>
      <c r="B18" s="22"/>
      <c r="C18" t="s">
        <v>89</v>
      </c>
      <c r="D18" s="97">
        <f t="shared" ref="D18:D19" si="19">O18</f>
        <v>384</v>
      </c>
      <c r="E18" s="98">
        <f t="shared" ref="E18:E19" si="20">P18</f>
        <v>1053</v>
      </c>
      <c r="F18" s="98">
        <f t="shared" ref="F18:F19" si="21">Q18</f>
        <v>930</v>
      </c>
      <c r="G18" s="99">
        <f t="shared" ref="G18:G19" si="22">R18</f>
        <v>765</v>
      </c>
      <c r="H18" s="18">
        <f t="shared" si="1"/>
        <v>783</v>
      </c>
      <c r="I18" s="19">
        <f t="shared" si="2"/>
        <v>384</v>
      </c>
      <c r="J18" s="19">
        <f t="shared" si="3"/>
        <v>1053</v>
      </c>
      <c r="K18" s="20">
        <f t="shared" si="0"/>
        <v>783</v>
      </c>
      <c r="L18" s="21" t="b">
        <f t="shared" si="4"/>
        <v>0</v>
      </c>
      <c r="M18" s="1" t="str">
        <f t="shared" si="5"/>
        <v/>
      </c>
      <c r="N18" s="92"/>
      <c r="O18" s="91">
        <f t="shared" ref="O18:O19" si="23">D10*$N$16</f>
        <v>384</v>
      </c>
      <c r="P18" s="91">
        <f t="shared" ref="P18:P19" si="24">E10*$N$16</f>
        <v>1053</v>
      </c>
      <c r="Q18" s="91">
        <f t="shared" ref="Q18:Q19" si="25">F10*$N$16</f>
        <v>930</v>
      </c>
      <c r="R18" s="91">
        <f t="shared" ref="R18:R19" si="26">G10*$N$16</f>
        <v>765</v>
      </c>
    </row>
    <row r="19" spans="1:18" ht="16" customHeight="1">
      <c r="A19" s="9"/>
      <c r="B19" s="22"/>
      <c r="C19" t="s">
        <v>90</v>
      </c>
      <c r="D19" s="100">
        <f t="shared" si="19"/>
        <v>726</v>
      </c>
      <c r="E19" s="101">
        <f t="shared" si="20"/>
        <v>5403</v>
      </c>
      <c r="F19" s="101">
        <f t="shared" si="21"/>
        <v>1398</v>
      </c>
      <c r="G19" s="102">
        <f t="shared" si="22"/>
        <v>831</v>
      </c>
      <c r="H19" s="18">
        <f t="shared" si="1"/>
        <v>2089.5</v>
      </c>
      <c r="I19" s="19">
        <f t="shared" si="2"/>
        <v>726</v>
      </c>
      <c r="J19" s="19">
        <f t="shared" si="3"/>
        <v>5403</v>
      </c>
      <c r="K19" s="20">
        <f t="shared" si="0"/>
        <v>2089.5</v>
      </c>
      <c r="L19" s="21" t="b">
        <f t="shared" si="4"/>
        <v>0</v>
      </c>
      <c r="M19" s="1" t="str">
        <f t="shared" si="5"/>
        <v/>
      </c>
      <c r="N19" s="92"/>
      <c r="O19" s="91">
        <f t="shared" si="23"/>
        <v>726</v>
      </c>
      <c r="P19" s="91">
        <f t="shared" si="24"/>
        <v>5403</v>
      </c>
      <c r="Q19" s="91">
        <f t="shared" si="25"/>
        <v>1398</v>
      </c>
      <c r="R19" s="91">
        <f t="shared" si="26"/>
        <v>831</v>
      </c>
    </row>
    <row r="20" spans="1:18" ht="16" customHeight="1">
      <c r="A20" s="211" t="s">
        <v>46</v>
      </c>
      <c r="B20" s="212"/>
      <c r="C20" s="212"/>
      <c r="D20" s="212"/>
      <c r="E20" s="212"/>
      <c r="F20" s="212"/>
      <c r="G20" s="213"/>
      <c r="H20" s="18"/>
      <c r="I20" s="19"/>
      <c r="J20" s="19"/>
      <c r="K20" s="20"/>
      <c r="L20" s="21"/>
      <c r="M20" s="1"/>
      <c r="N20" s="92">
        <v>0.5</v>
      </c>
      <c r="O20" s="91"/>
    </row>
    <row r="21" spans="1:18" ht="16" customHeight="1">
      <c r="A21" s="9"/>
      <c r="B21" s="89"/>
      <c r="C21" t="s">
        <v>102</v>
      </c>
      <c r="D21" s="94">
        <f>O21</f>
        <v>12</v>
      </c>
      <c r="E21" s="95">
        <f t="shared" ref="E21:G21" si="27">P21</f>
        <v>108</v>
      </c>
      <c r="F21" s="95">
        <f t="shared" si="27"/>
        <v>77.5</v>
      </c>
      <c r="G21" s="96">
        <f t="shared" si="27"/>
        <v>101</v>
      </c>
      <c r="H21" s="18">
        <f t="shared" si="1"/>
        <v>74.625</v>
      </c>
      <c r="I21" s="19">
        <f t="shared" si="2"/>
        <v>12</v>
      </c>
      <c r="J21" s="19">
        <f t="shared" si="3"/>
        <v>108</v>
      </c>
      <c r="K21" s="20">
        <f t="shared" si="0"/>
        <v>74.625</v>
      </c>
      <c r="L21" s="21" t="b">
        <f t="shared" si="4"/>
        <v>0</v>
      </c>
      <c r="M21" s="1" t="str">
        <f t="shared" si="5"/>
        <v/>
      </c>
      <c r="N21" s="90"/>
      <c r="O21" s="91">
        <f>D9*$N$20</f>
        <v>12</v>
      </c>
      <c r="P21" s="91">
        <f t="shared" ref="P21:R21" si="28">E9*$N$20</f>
        <v>108</v>
      </c>
      <c r="Q21" s="91">
        <f t="shared" si="28"/>
        <v>77.5</v>
      </c>
      <c r="R21" s="91">
        <f t="shared" si="28"/>
        <v>101</v>
      </c>
    </row>
    <row r="22" spans="1:18" ht="16" customHeight="1">
      <c r="A22" s="9"/>
      <c r="B22" s="22"/>
      <c r="C22" t="s">
        <v>89</v>
      </c>
      <c r="D22" s="97">
        <f t="shared" ref="D22:D23" si="29">O22</f>
        <v>64</v>
      </c>
      <c r="E22" s="98">
        <f t="shared" ref="E22:E23" si="30">P22</f>
        <v>175.5</v>
      </c>
      <c r="F22" s="98">
        <f t="shared" ref="F22:F23" si="31">Q22</f>
        <v>155</v>
      </c>
      <c r="G22" s="99">
        <f t="shared" ref="G22:G23" si="32">R22</f>
        <v>127.5</v>
      </c>
      <c r="H22" s="18">
        <f t="shared" si="1"/>
        <v>130.5</v>
      </c>
      <c r="I22" s="19">
        <f t="shared" si="2"/>
        <v>64</v>
      </c>
      <c r="J22" s="19">
        <f t="shared" si="3"/>
        <v>175.5</v>
      </c>
      <c r="K22" s="20">
        <f t="shared" si="0"/>
        <v>130.5</v>
      </c>
      <c r="L22" s="21" t="b">
        <f t="shared" si="4"/>
        <v>0</v>
      </c>
      <c r="M22" s="1" t="str">
        <f t="shared" si="5"/>
        <v/>
      </c>
      <c r="N22" s="90"/>
      <c r="O22" s="91">
        <f t="shared" ref="O22:O23" si="33">D10*$N$20</f>
        <v>64</v>
      </c>
      <c r="P22" s="91">
        <f t="shared" ref="P22:P23" si="34">E10*$N$20</f>
        <v>175.5</v>
      </c>
      <c r="Q22" s="91">
        <f t="shared" ref="Q22:Q23" si="35">F10*$N$20</f>
        <v>155</v>
      </c>
      <c r="R22" s="91">
        <f t="shared" ref="R22:R23" si="36">G10*$N$20</f>
        <v>127.5</v>
      </c>
    </row>
    <row r="23" spans="1:18" ht="16" customHeight="1">
      <c r="A23" s="68"/>
      <c r="B23" s="22"/>
      <c r="C23" t="s">
        <v>90</v>
      </c>
      <c r="D23" s="100">
        <f t="shared" si="29"/>
        <v>121</v>
      </c>
      <c r="E23" s="101">
        <f t="shared" si="30"/>
        <v>900.5</v>
      </c>
      <c r="F23" s="101">
        <f t="shared" si="31"/>
        <v>233</v>
      </c>
      <c r="G23" s="102">
        <f t="shared" si="32"/>
        <v>138.5</v>
      </c>
      <c r="H23" s="18">
        <f t="shared" si="1"/>
        <v>348.25</v>
      </c>
      <c r="I23" s="19">
        <f t="shared" si="2"/>
        <v>121</v>
      </c>
      <c r="J23" s="19">
        <f t="shared" si="3"/>
        <v>900.5</v>
      </c>
      <c r="K23" s="20">
        <f t="shared" si="0"/>
        <v>348.25</v>
      </c>
      <c r="L23" s="21" t="b">
        <f>IF(A23="x",IF($F$3="x",K23/$G$3,K23))</f>
        <v>0</v>
      </c>
      <c r="M23" s="1" t="str">
        <f t="shared" si="5"/>
        <v/>
      </c>
      <c r="N23" s="90"/>
      <c r="O23" s="91">
        <f t="shared" si="33"/>
        <v>121</v>
      </c>
      <c r="P23" s="91">
        <f t="shared" si="34"/>
        <v>900.5</v>
      </c>
      <c r="Q23" s="91">
        <f t="shared" si="35"/>
        <v>233</v>
      </c>
      <c r="R23" s="91">
        <f t="shared" si="36"/>
        <v>138.5</v>
      </c>
    </row>
    <row r="24" spans="1:18" ht="16" customHeight="1">
      <c r="A24" s="199" t="s">
        <v>98</v>
      </c>
      <c r="B24" s="200"/>
      <c r="C24" s="200"/>
      <c r="D24" s="200"/>
      <c r="E24" s="200"/>
      <c r="F24" s="200"/>
      <c r="G24" s="200"/>
      <c r="H24" s="200"/>
      <c r="I24" s="200"/>
      <c r="J24" s="200"/>
      <c r="K24" s="200"/>
      <c r="L24" s="201"/>
      <c r="M24" s="1" t="e">
        <f>IF(#REF!="x",C24,"")</f>
        <v>#REF!</v>
      </c>
      <c r="N24" s="82"/>
    </row>
    <row r="25" spans="1:18" ht="16" customHeight="1">
      <c r="A25" s="202"/>
      <c r="B25" s="203"/>
      <c r="C25" s="203"/>
      <c r="D25" s="203"/>
      <c r="E25" s="203"/>
      <c r="F25" s="203"/>
      <c r="G25" s="203"/>
      <c r="H25" s="203"/>
      <c r="I25" s="203"/>
      <c r="J25" s="203"/>
      <c r="K25" s="203"/>
      <c r="L25" s="204"/>
      <c r="M25" s="1" t="str">
        <f>IF(A24="x",C25,"")</f>
        <v/>
      </c>
      <c r="N25" s="1"/>
    </row>
    <row r="26" spans="1:18" ht="16" customHeight="1">
      <c r="A26" s="202"/>
      <c r="B26" s="203"/>
      <c r="C26" s="203"/>
      <c r="D26" s="203"/>
      <c r="E26" s="203"/>
      <c r="F26" s="203"/>
      <c r="G26" s="203"/>
      <c r="H26" s="203"/>
      <c r="I26" s="203"/>
      <c r="J26" s="203"/>
      <c r="K26" s="203"/>
      <c r="L26" s="204"/>
      <c r="M26" s="1" t="str">
        <f t="shared" si="5"/>
        <v/>
      </c>
      <c r="N26" s="1"/>
    </row>
    <row r="27" spans="1:18" ht="16" customHeight="1" thickBot="1">
      <c r="A27" s="202"/>
      <c r="B27" s="205"/>
      <c r="C27" s="205"/>
      <c r="D27" s="205"/>
      <c r="E27" s="205"/>
      <c r="F27" s="205"/>
      <c r="G27" s="205"/>
      <c r="H27" s="205"/>
      <c r="I27" s="205"/>
      <c r="J27" s="205"/>
      <c r="K27" s="205"/>
      <c r="L27" s="204"/>
      <c r="M27" s="1" t="str">
        <f t="shared" si="5"/>
        <v/>
      </c>
      <c r="N27" s="1"/>
    </row>
    <row r="28" spans="1:18" ht="22" customHeight="1" thickTop="1" thickBot="1">
      <c r="A28" s="206" t="s">
        <v>110</v>
      </c>
      <c r="B28" s="207"/>
      <c r="C28" s="207"/>
      <c r="D28" s="207"/>
      <c r="E28" s="207"/>
      <c r="F28" s="207"/>
      <c r="G28" s="83">
        <v>1</v>
      </c>
      <c r="H28" s="208" t="s">
        <v>104</v>
      </c>
      <c r="I28" s="208"/>
      <c r="J28" s="208"/>
      <c r="K28" s="80"/>
      <c r="L28" s="103" t="s">
        <v>109</v>
      </c>
      <c r="M28" s="1"/>
      <c r="N28" s="1"/>
    </row>
    <row r="29" spans="1:18" ht="22" customHeight="1" thickTop="1">
      <c r="A29" s="206" t="s">
        <v>99</v>
      </c>
      <c r="B29" s="207"/>
      <c r="C29" s="207"/>
      <c r="D29" s="207"/>
      <c r="E29" s="207"/>
      <c r="F29" s="207"/>
      <c r="G29" s="83">
        <v>1</v>
      </c>
      <c r="H29" s="208" t="s">
        <v>104</v>
      </c>
      <c r="I29" s="208"/>
      <c r="J29" s="208"/>
      <c r="K29" s="80"/>
      <c r="L29" s="104">
        <f>(SUM(L9:L23)*G29)*G28</f>
        <v>0</v>
      </c>
      <c r="M29" s="1"/>
      <c r="N29" s="1"/>
    </row>
    <row r="30" spans="1:18" ht="22" customHeight="1">
      <c r="A30" s="84"/>
      <c r="B30" s="74"/>
      <c r="C30" s="74"/>
      <c r="D30" s="74"/>
      <c r="E30" s="75"/>
      <c r="F30" s="76" t="s">
        <v>107</v>
      </c>
      <c r="G30" s="77">
        <v>0.3</v>
      </c>
      <c r="H30" s="78"/>
      <c r="I30" s="78"/>
      <c r="J30" s="78"/>
      <c r="K30" s="79"/>
      <c r="L30" s="105">
        <f>L29*(1-G30)</f>
        <v>0</v>
      </c>
      <c r="M30" s="85"/>
      <c r="N30" s="85"/>
    </row>
    <row r="31" spans="1:18" ht="16" customHeight="1">
      <c r="A31" s="209" t="s">
        <v>101</v>
      </c>
      <c r="B31" s="209"/>
      <c r="C31" s="209"/>
      <c r="D31" s="209"/>
      <c r="E31" s="209"/>
      <c r="F31" s="209"/>
      <c r="G31" s="209"/>
      <c r="H31" s="209"/>
      <c r="I31" s="209"/>
      <c r="J31" s="209"/>
      <c r="K31" s="209"/>
      <c r="L31" s="209"/>
    </row>
    <row r="32" spans="1:18" ht="16" customHeight="1">
      <c r="A32" s="210"/>
      <c r="B32" s="210"/>
      <c r="C32" s="210"/>
      <c r="D32" s="210"/>
      <c r="E32" s="210"/>
      <c r="F32" s="210"/>
      <c r="G32" s="210"/>
      <c r="H32" s="210"/>
      <c r="I32" s="210"/>
      <c r="J32" s="210"/>
      <c r="K32" s="210"/>
      <c r="L32" s="210"/>
    </row>
    <row r="33" spans="6:7" ht="16" customHeight="1">
      <c r="F33" s="1"/>
      <c r="G33" s="1"/>
    </row>
  </sheetData>
  <mergeCells count="19">
    <mergeCell ref="A24:L27"/>
    <mergeCell ref="A29:F29"/>
    <mergeCell ref="H29:J29"/>
    <mergeCell ref="A31:L32"/>
    <mergeCell ref="A8:G8"/>
    <mergeCell ref="A12:G12"/>
    <mergeCell ref="A16:G16"/>
    <mergeCell ref="A20:G20"/>
    <mergeCell ref="A28:F28"/>
    <mergeCell ref="H28:J28"/>
    <mergeCell ref="A1:A7"/>
    <mergeCell ref="B1:L1"/>
    <mergeCell ref="C3:E3"/>
    <mergeCell ref="K3:K7"/>
    <mergeCell ref="L3:L7"/>
    <mergeCell ref="C4:C6"/>
    <mergeCell ref="D4:F4"/>
    <mergeCell ref="D5:F5"/>
    <mergeCell ref="D6:F6"/>
  </mergeCells>
  <phoneticPr fontId="11" type="noConversion"/>
  <conditionalFormatting sqref="L9:L23">
    <cfRule type="cellIs" dxfId="2" priority="0" stopIfTrue="1" operator="equal">
      <formula>FALSE</formula>
    </cfRule>
  </conditionalFormatting>
  <pageMargins left="1.8675555555555556" right="0.75000000000000011" top="0.75000000000000011" bottom="0.78222222222222226" header="0.5" footer="0.5"/>
  <pageSetup paperSize="10" scale="88" orientation="landscape" horizontalDpi="4294967292" verticalDpi="4294967292"/>
  <headerFooter>
    <oddHeader>&amp;L© eric delamarre / GPLA - tous droits réservés - 09_x000D_ décembre 2020_x000D_</oddHeader>
  </headerFooter>
  <extLst>
    <ext xmlns:mx="http://schemas.microsoft.com/office/mac/excel/2008/main" uri="http://schemas.microsoft.com/office/mac/excel/2008/main">
      <mx:PLV Mode="1"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enableFormatConditionsCalculation="0">
    <pageSetUpPr fitToPage="1"/>
  </sheetPr>
  <dimension ref="A1:X79"/>
  <sheetViews>
    <sheetView view="pageLayout" zoomScale="125" workbookViewId="0">
      <selection activeCell="D4" sqref="D4:F6"/>
    </sheetView>
  </sheetViews>
  <sheetFormatPr baseColWidth="10" defaultRowHeight="12"/>
  <cols>
    <col min="1" max="2" width="4.6640625" customWidth="1"/>
    <col min="3" max="3" width="12" customWidth="1"/>
    <col min="4" max="4" width="14.6640625" customWidth="1"/>
    <col min="5" max="5" width="16" customWidth="1"/>
    <col min="6" max="6" width="15.1640625" customWidth="1"/>
    <col min="7" max="7" width="19.5" customWidth="1"/>
    <col min="8" max="8" width="8.83203125" hidden="1" customWidth="1"/>
    <col min="9" max="9" width="9.1640625" hidden="1" customWidth="1"/>
    <col min="10" max="10" width="8.5" hidden="1" customWidth="1"/>
    <col min="11" max="11" width="10.6640625" hidden="1" customWidth="1"/>
    <col min="12" max="12" width="21.6640625" customWidth="1"/>
    <col min="13" max="13" width="12" hidden="1" customWidth="1"/>
    <col min="14" max="14" width="1.6640625" customWidth="1"/>
  </cols>
  <sheetData>
    <row r="1" spans="1:14" ht="22" customHeight="1">
      <c r="A1" s="145" t="s">
        <v>70</v>
      </c>
      <c r="B1" s="147" t="s">
        <v>80</v>
      </c>
      <c r="C1" s="148"/>
      <c r="D1" s="148"/>
      <c r="E1" s="148"/>
      <c r="F1" s="148"/>
      <c r="G1" s="148"/>
      <c r="H1" s="148"/>
      <c r="I1" s="148"/>
      <c r="J1" s="148"/>
      <c r="K1" s="148"/>
      <c r="L1" s="149"/>
      <c r="M1" s="1"/>
      <c r="N1" s="1"/>
    </row>
    <row r="2" spans="1:14" ht="14" customHeight="1">
      <c r="A2" s="146"/>
      <c r="B2" s="2"/>
      <c r="C2" s="2"/>
      <c r="D2" s="2"/>
      <c r="E2" s="2"/>
      <c r="F2" s="3"/>
      <c r="G2" s="4" t="s">
        <v>94</v>
      </c>
      <c r="H2" s="5"/>
      <c r="I2" s="6"/>
      <c r="J2" s="7"/>
      <c r="K2" s="2"/>
      <c r="L2" s="8"/>
      <c r="M2" s="1"/>
      <c r="N2" s="1"/>
    </row>
    <row r="3" spans="1:14" ht="19" customHeight="1">
      <c r="A3" s="146"/>
      <c r="B3" s="2"/>
      <c r="C3" s="150" t="s">
        <v>95</v>
      </c>
      <c r="D3" s="151"/>
      <c r="E3" s="151"/>
      <c r="F3" s="9"/>
      <c r="G3" s="10">
        <v>3</v>
      </c>
      <c r="K3" s="152" t="s">
        <v>97</v>
      </c>
      <c r="L3" s="153" t="str">
        <f>IF(F3="x","Pour une œuvre de commande (production payée par le client)","Pour une œuvre préexistante")</f>
        <v>Pour une œuvre préexistante</v>
      </c>
      <c r="M3" s="1"/>
      <c r="N3" s="1"/>
    </row>
    <row r="4" spans="1:14" ht="19" customHeight="1">
      <c r="A4" s="146"/>
      <c r="B4" s="2"/>
      <c r="C4" s="156" t="s">
        <v>47</v>
      </c>
      <c r="D4" s="159" t="s">
        <v>85</v>
      </c>
      <c r="E4" s="160"/>
      <c r="F4" s="161"/>
      <c r="G4" s="11"/>
      <c r="H4" s="12"/>
      <c r="I4" s="12"/>
      <c r="J4" s="13"/>
      <c r="K4" s="152"/>
      <c r="L4" s="154"/>
      <c r="M4" s="1"/>
      <c r="N4" s="1"/>
    </row>
    <row r="5" spans="1:14" ht="18" customHeight="1">
      <c r="A5" s="146"/>
      <c r="B5" s="2"/>
      <c r="C5" s="157"/>
      <c r="D5" s="159" t="s">
        <v>84</v>
      </c>
      <c r="E5" s="160"/>
      <c r="F5" s="161"/>
      <c r="G5" s="9" t="s">
        <v>43</v>
      </c>
      <c r="H5" s="12"/>
      <c r="I5" s="12"/>
      <c r="J5" s="13"/>
      <c r="K5" s="152"/>
      <c r="L5" s="154"/>
      <c r="M5" s="1"/>
      <c r="N5" s="1"/>
    </row>
    <row r="6" spans="1:14" ht="18" customHeight="1">
      <c r="A6" s="146"/>
      <c r="B6" s="2"/>
      <c r="C6" s="158"/>
      <c r="D6" s="159" t="s">
        <v>86</v>
      </c>
      <c r="E6" s="160"/>
      <c r="F6" s="161"/>
      <c r="G6" s="9"/>
      <c r="H6" s="12"/>
      <c r="I6" s="12"/>
      <c r="J6" s="13"/>
      <c r="K6" s="152"/>
      <c r="L6" s="154"/>
      <c r="M6" s="1"/>
      <c r="N6" s="1"/>
    </row>
    <row r="7" spans="1:14" ht="16" customHeight="1">
      <c r="A7" s="146"/>
      <c r="B7" s="2"/>
      <c r="C7" s="14" t="s">
        <v>51</v>
      </c>
      <c r="D7" s="15" t="s">
        <v>103</v>
      </c>
      <c r="E7" s="15" t="s">
        <v>53</v>
      </c>
      <c r="F7" s="15" t="s">
        <v>54</v>
      </c>
      <c r="G7" s="15" t="s">
        <v>55</v>
      </c>
      <c r="K7" s="152"/>
      <c r="L7" s="155"/>
      <c r="M7" s="1" t="s">
        <v>51</v>
      </c>
      <c r="N7" s="1"/>
    </row>
    <row r="8" spans="1:14" ht="16" customHeight="1">
      <c r="A8" s="163" t="s">
        <v>27</v>
      </c>
      <c r="B8" s="164"/>
      <c r="C8" s="164"/>
      <c r="D8" s="164"/>
      <c r="E8" s="164"/>
      <c r="F8" s="164"/>
      <c r="G8" s="164"/>
      <c r="H8" s="164"/>
      <c r="I8" s="164"/>
      <c r="J8" s="164"/>
      <c r="K8" s="164"/>
      <c r="L8" s="165"/>
      <c r="M8" s="1"/>
      <c r="N8" s="1"/>
    </row>
    <row r="9" spans="1:14" ht="16" customHeight="1">
      <c r="A9" s="9"/>
      <c r="B9" s="16" t="s">
        <v>56</v>
      </c>
      <c r="C9" s="17">
        <v>2500</v>
      </c>
      <c r="D9" s="57">
        <v>233</v>
      </c>
      <c r="E9" s="57">
        <v>350</v>
      </c>
      <c r="F9" s="57">
        <v>139</v>
      </c>
      <c r="G9" s="58">
        <v>224</v>
      </c>
      <c r="H9" s="18">
        <f>AVERAGE(D9:G9)</f>
        <v>236.5</v>
      </c>
      <c r="I9" s="19">
        <f>SMALL(D9:G9,1)</f>
        <v>139</v>
      </c>
      <c r="J9" s="19">
        <f>LARGE(D9:G9,1)</f>
        <v>350</v>
      </c>
      <c r="K9" s="20">
        <f t="shared" ref="K9:K22" si="0">IF($G$5="x",H9,IF($G$6="x",I9,IF($G$4="x",J9,0)))</f>
        <v>236.5</v>
      </c>
      <c r="L9" s="21" t="b">
        <f>IF(A9="x",IF($F$3="x",K9/$G$3,K9))</f>
        <v>0</v>
      </c>
      <c r="M9" s="1" t="str">
        <f>IF(A9="x",C9,"")</f>
        <v/>
      </c>
      <c r="N9" s="1"/>
    </row>
    <row r="10" spans="1:14" ht="16" customHeight="1">
      <c r="A10" s="9"/>
      <c r="B10" s="22" t="s">
        <v>56</v>
      </c>
      <c r="C10" s="23">
        <v>5000</v>
      </c>
      <c r="D10" s="59">
        <v>270</v>
      </c>
      <c r="E10" s="59">
        <v>450</v>
      </c>
      <c r="F10" s="59">
        <v>202</v>
      </c>
      <c r="G10" s="60">
        <v>224</v>
      </c>
      <c r="H10" s="18">
        <f t="shared" ref="H10:H22" si="1">AVERAGE(D10:G10)</f>
        <v>286.5</v>
      </c>
      <c r="I10" s="19">
        <f t="shared" ref="I10:I22" si="2">SMALL(D10:G10,1)</f>
        <v>202</v>
      </c>
      <c r="J10" s="19">
        <f t="shared" ref="J10:J22" si="3">LARGE(D10:G10,1)</f>
        <v>450</v>
      </c>
      <c r="K10" s="20">
        <f t="shared" si="0"/>
        <v>286.5</v>
      </c>
      <c r="L10" s="21" t="b">
        <f t="shared" ref="L10:L22" si="4">IF(A10="x",IF($F$3="x",K10/$G$3,K10))</f>
        <v>0</v>
      </c>
      <c r="M10" s="1" t="str">
        <f t="shared" ref="M10:M22" si="5">IF(A10="x",C10,"")</f>
        <v/>
      </c>
      <c r="N10" s="1"/>
    </row>
    <row r="11" spans="1:14" ht="16" customHeight="1">
      <c r="A11" s="9"/>
      <c r="B11" s="22" t="s">
        <v>56</v>
      </c>
      <c r="C11" s="23">
        <v>10000</v>
      </c>
      <c r="D11" s="59">
        <v>360</v>
      </c>
      <c r="E11" s="59">
        <v>450</v>
      </c>
      <c r="F11" s="59">
        <v>307</v>
      </c>
      <c r="G11" s="60">
        <v>323</v>
      </c>
      <c r="H11" s="18">
        <f t="shared" si="1"/>
        <v>360</v>
      </c>
      <c r="I11" s="19">
        <f t="shared" si="2"/>
        <v>307</v>
      </c>
      <c r="J11" s="19">
        <f t="shared" si="3"/>
        <v>450</v>
      </c>
      <c r="K11" s="20">
        <f t="shared" si="0"/>
        <v>360</v>
      </c>
      <c r="L11" s="21" t="b">
        <f t="shared" si="4"/>
        <v>0</v>
      </c>
      <c r="M11" s="1" t="str">
        <f t="shared" si="5"/>
        <v/>
      </c>
      <c r="N11" s="1"/>
    </row>
    <row r="12" spans="1:14" ht="16" customHeight="1">
      <c r="A12" s="9"/>
      <c r="B12" s="22" t="s">
        <v>56</v>
      </c>
      <c r="C12" s="23">
        <v>25000</v>
      </c>
      <c r="D12" s="59">
        <v>400</v>
      </c>
      <c r="E12" s="59">
        <v>500</v>
      </c>
      <c r="F12" s="59">
        <v>474</v>
      </c>
      <c r="G12" s="60">
        <v>500</v>
      </c>
      <c r="H12" s="18">
        <f t="shared" si="1"/>
        <v>468.5</v>
      </c>
      <c r="I12" s="19">
        <f t="shared" si="2"/>
        <v>400</v>
      </c>
      <c r="J12" s="19">
        <f t="shared" si="3"/>
        <v>500</v>
      </c>
      <c r="K12" s="20">
        <f t="shared" si="0"/>
        <v>468.5</v>
      </c>
      <c r="L12" s="21" t="b">
        <f t="shared" si="4"/>
        <v>0</v>
      </c>
      <c r="M12" s="1" t="str">
        <f t="shared" si="5"/>
        <v/>
      </c>
      <c r="N12" s="1"/>
    </row>
    <row r="13" spans="1:14" ht="16" customHeight="1">
      <c r="A13" s="9"/>
      <c r="B13" s="22" t="s">
        <v>56</v>
      </c>
      <c r="C13" s="23">
        <v>50000</v>
      </c>
      <c r="D13" s="59">
        <v>435</v>
      </c>
      <c r="E13" s="59">
        <v>500</v>
      </c>
      <c r="F13" s="59">
        <v>641</v>
      </c>
      <c r="G13" s="60">
        <v>500</v>
      </c>
      <c r="H13" s="18">
        <f t="shared" si="1"/>
        <v>519</v>
      </c>
      <c r="I13" s="19">
        <f t="shared" si="2"/>
        <v>435</v>
      </c>
      <c r="J13" s="19">
        <f t="shared" si="3"/>
        <v>641</v>
      </c>
      <c r="K13" s="20">
        <f t="shared" si="0"/>
        <v>519</v>
      </c>
      <c r="L13" s="21" t="b">
        <f t="shared" si="4"/>
        <v>0</v>
      </c>
      <c r="M13" s="1" t="str">
        <f t="shared" si="5"/>
        <v/>
      </c>
      <c r="N13" s="1"/>
    </row>
    <row r="14" spans="1:14" ht="16" customHeight="1">
      <c r="A14" s="9"/>
      <c r="B14" s="22" t="s">
        <v>56</v>
      </c>
      <c r="C14" s="23">
        <v>60000</v>
      </c>
      <c r="D14" s="59">
        <v>490</v>
      </c>
      <c r="E14" s="59">
        <v>540</v>
      </c>
      <c r="F14" s="59">
        <v>697</v>
      </c>
      <c r="G14" s="60">
        <v>656</v>
      </c>
      <c r="H14" s="18">
        <f t="shared" si="1"/>
        <v>595.75</v>
      </c>
      <c r="I14" s="19">
        <f t="shared" si="2"/>
        <v>490</v>
      </c>
      <c r="J14" s="19">
        <f t="shared" si="3"/>
        <v>697</v>
      </c>
      <c r="K14" s="20">
        <f t="shared" si="0"/>
        <v>595.75</v>
      </c>
      <c r="L14" s="21" t="b">
        <f t="shared" si="4"/>
        <v>0</v>
      </c>
      <c r="M14" s="1" t="str">
        <f t="shared" si="5"/>
        <v/>
      </c>
      <c r="N14" s="1"/>
    </row>
    <row r="15" spans="1:14" ht="16" customHeight="1">
      <c r="A15" s="9"/>
      <c r="B15" s="22" t="s">
        <v>56</v>
      </c>
      <c r="C15" s="23">
        <v>70000</v>
      </c>
      <c r="D15" s="59">
        <v>490</v>
      </c>
      <c r="E15" s="59">
        <v>540</v>
      </c>
      <c r="F15" s="59">
        <v>753</v>
      </c>
      <c r="G15" s="60">
        <v>656</v>
      </c>
      <c r="H15" s="18">
        <f t="shared" si="1"/>
        <v>609.75</v>
      </c>
      <c r="I15" s="19">
        <f t="shared" si="2"/>
        <v>490</v>
      </c>
      <c r="J15" s="19">
        <f t="shared" si="3"/>
        <v>753</v>
      </c>
      <c r="K15" s="20">
        <f t="shared" si="0"/>
        <v>609.75</v>
      </c>
      <c r="L15" s="21" t="b">
        <f t="shared" si="4"/>
        <v>0</v>
      </c>
      <c r="M15" s="1" t="str">
        <f t="shared" si="5"/>
        <v/>
      </c>
      <c r="N15" s="1"/>
    </row>
    <row r="16" spans="1:14" ht="16" customHeight="1">
      <c r="A16" s="9"/>
      <c r="B16" s="22" t="s">
        <v>56</v>
      </c>
      <c r="C16" s="23">
        <v>80000</v>
      </c>
      <c r="D16" s="59">
        <v>490</v>
      </c>
      <c r="E16" s="59">
        <v>580</v>
      </c>
      <c r="F16" s="59">
        <v>809</v>
      </c>
      <c r="G16" s="60">
        <v>656</v>
      </c>
      <c r="H16" s="18">
        <f t="shared" si="1"/>
        <v>633.75</v>
      </c>
      <c r="I16" s="19">
        <f t="shared" si="2"/>
        <v>490</v>
      </c>
      <c r="J16" s="19">
        <f t="shared" si="3"/>
        <v>809</v>
      </c>
      <c r="K16" s="20">
        <f t="shared" si="0"/>
        <v>633.75</v>
      </c>
      <c r="L16" s="21" t="b">
        <f t="shared" si="4"/>
        <v>0</v>
      </c>
      <c r="M16" s="1" t="str">
        <f t="shared" si="5"/>
        <v/>
      </c>
      <c r="N16" s="1"/>
    </row>
    <row r="17" spans="1:24" ht="16" customHeight="1">
      <c r="A17" s="9"/>
      <c r="B17" s="22" t="s">
        <v>56</v>
      </c>
      <c r="C17" s="23">
        <v>90000</v>
      </c>
      <c r="D17" s="59">
        <v>490</v>
      </c>
      <c r="E17" s="59">
        <v>580</v>
      </c>
      <c r="F17" s="59">
        <v>864</v>
      </c>
      <c r="G17" s="60">
        <v>656</v>
      </c>
      <c r="H17" s="18">
        <f t="shared" si="1"/>
        <v>647.5</v>
      </c>
      <c r="I17" s="19">
        <f t="shared" si="2"/>
        <v>490</v>
      </c>
      <c r="J17" s="19">
        <f t="shared" si="3"/>
        <v>864</v>
      </c>
      <c r="K17" s="20">
        <f t="shared" si="0"/>
        <v>647.5</v>
      </c>
      <c r="L17" s="21" t="b">
        <f t="shared" si="4"/>
        <v>0</v>
      </c>
      <c r="M17" s="1" t="str">
        <f t="shared" si="5"/>
        <v/>
      </c>
      <c r="N17" s="1"/>
    </row>
    <row r="18" spans="1:24" ht="16" customHeight="1">
      <c r="A18" s="9"/>
      <c r="B18" s="22" t="s">
        <v>56</v>
      </c>
      <c r="C18" s="23">
        <v>100000</v>
      </c>
      <c r="D18" s="59">
        <v>490</v>
      </c>
      <c r="E18" s="59">
        <v>580</v>
      </c>
      <c r="F18" s="61">
        <v>920</v>
      </c>
      <c r="G18" s="60">
        <v>656</v>
      </c>
      <c r="H18" s="18">
        <f t="shared" si="1"/>
        <v>661.5</v>
      </c>
      <c r="I18" s="19">
        <f t="shared" si="2"/>
        <v>490</v>
      </c>
      <c r="J18" s="19">
        <f t="shared" si="3"/>
        <v>920</v>
      </c>
      <c r="K18" s="20">
        <f t="shared" si="0"/>
        <v>661.5</v>
      </c>
      <c r="L18" s="21" t="b">
        <f t="shared" si="4"/>
        <v>0</v>
      </c>
      <c r="M18" s="1" t="str">
        <f t="shared" si="5"/>
        <v/>
      </c>
      <c r="N18" s="1"/>
    </row>
    <row r="19" spans="1:24" ht="16" customHeight="1">
      <c r="A19" s="9"/>
      <c r="B19" s="22" t="s">
        <v>56</v>
      </c>
      <c r="C19" s="23">
        <v>150000</v>
      </c>
      <c r="D19" s="59">
        <v>490</v>
      </c>
      <c r="E19" s="59">
        <v>620</v>
      </c>
      <c r="F19" s="61">
        <v>920</v>
      </c>
      <c r="G19" s="62">
        <v>792</v>
      </c>
      <c r="H19" s="18">
        <f t="shared" si="1"/>
        <v>705.5</v>
      </c>
      <c r="I19" s="19">
        <f t="shared" si="2"/>
        <v>490</v>
      </c>
      <c r="J19" s="19">
        <f t="shared" si="3"/>
        <v>920</v>
      </c>
      <c r="K19" s="20">
        <f t="shared" si="0"/>
        <v>705.5</v>
      </c>
      <c r="L19" s="21" t="b">
        <f t="shared" si="4"/>
        <v>0</v>
      </c>
      <c r="M19" s="1" t="str">
        <f t="shared" si="5"/>
        <v/>
      </c>
      <c r="N19" s="1"/>
    </row>
    <row r="20" spans="1:24" ht="16" customHeight="1">
      <c r="A20" s="9"/>
      <c r="B20" s="22" t="s">
        <v>56</v>
      </c>
      <c r="C20" s="23">
        <v>200000</v>
      </c>
      <c r="D20" s="59">
        <v>490</v>
      </c>
      <c r="E20" s="59">
        <v>620</v>
      </c>
      <c r="F20" s="61">
        <v>920</v>
      </c>
      <c r="G20" s="62">
        <v>792</v>
      </c>
      <c r="H20" s="18">
        <f t="shared" si="1"/>
        <v>705.5</v>
      </c>
      <c r="I20" s="19">
        <f t="shared" si="2"/>
        <v>490</v>
      </c>
      <c r="J20" s="19">
        <f t="shared" si="3"/>
        <v>920</v>
      </c>
      <c r="K20" s="20">
        <f t="shared" si="0"/>
        <v>705.5</v>
      </c>
      <c r="L20" s="21" t="b">
        <f>IF(A20="x",IF($F$3="x",K20/$G$3,K20))</f>
        <v>0</v>
      </c>
      <c r="M20" s="1" t="str">
        <f t="shared" si="5"/>
        <v/>
      </c>
      <c r="N20" s="1"/>
    </row>
    <row r="21" spans="1:24" ht="16" customHeight="1">
      <c r="A21" s="9"/>
      <c r="B21" s="22" t="s">
        <v>56</v>
      </c>
      <c r="C21" s="23">
        <v>250000</v>
      </c>
      <c r="D21" s="59">
        <v>490</v>
      </c>
      <c r="E21" s="59">
        <v>620</v>
      </c>
      <c r="F21" s="61">
        <v>920</v>
      </c>
      <c r="G21" s="62">
        <v>792</v>
      </c>
      <c r="H21" s="18">
        <f t="shared" si="1"/>
        <v>705.5</v>
      </c>
      <c r="I21" s="19">
        <f t="shared" si="2"/>
        <v>490</v>
      </c>
      <c r="J21" s="19">
        <f t="shared" si="3"/>
        <v>920</v>
      </c>
      <c r="K21" s="20">
        <f t="shared" si="0"/>
        <v>705.5</v>
      </c>
      <c r="L21" s="21" t="b">
        <f t="shared" si="4"/>
        <v>0</v>
      </c>
      <c r="M21" s="1" t="str">
        <f t="shared" si="5"/>
        <v/>
      </c>
      <c r="N21" s="1"/>
    </row>
    <row r="22" spans="1:24" ht="16" customHeight="1">
      <c r="A22" s="9"/>
      <c r="B22" s="22" t="s">
        <v>56</v>
      </c>
      <c r="C22" s="23">
        <v>500000</v>
      </c>
      <c r="D22" s="59">
        <v>490</v>
      </c>
      <c r="E22" s="59">
        <v>620</v>
      </c>
      <c r="F22" s="61">
        <v>920</v>
      </c>
      <c r="G22" s="62">
        <v>1008</v>
      </c>
      <c r="H22" s="18">
        <f t="shared" si="1"/>
        <v>759.5</v>
      </c>
      <c r="I22" s="19">
        <f t="shared" si="2"/>
        <v>490</v>
      </c>
      <c r="J22" s="19">
        <f t="shared" si="3"/>
        <v>1008</v>
      </c>
      <c r="K22" s="20">
        <f t="shared" si="0"/>
        <v>759.5</v>
      </c>
      <c r="L22" s="21" t="b">
        <f t="shared" si="4"/>
        <v>0</v>
      </c>
      <c r="M22" s="1" t="str">
        <f t="shared" si="5"/>
        <v/>
      </c>
      <c r="N22" s="1"/>
    </row>
    <row r="23" spans="1:24" ht="16" customHeight="1">
      <c r="A23" s="166" t="str">
        <f>"Droit de base "&amp;SUM(M9:M22)&amp;" exemplaires"</f>
        <v>Droit de base 0 exemplaires</v>
      </c>
      <c r="B23" s="167"/>
      <c r="C23" s="167"/>
      <c r="D23" s="167"/>
      <c r="E23" s="167"/>
      <c r="F23" s="167"/>
      <c r="G23" s="167"/>
      <c r="H23" s="168" t="s">
        <v>45</v>
      </c>
      <c r="I23" s="168"/>
      <c r="J23" s="168"/>
      <c r="K23" s="26"/>
      <c r="L23" s="108">
        <f>SUM(L9:L22)</f>
        <v>0</v>
      </c>
      <c r="M23" s="1"/>
      <c r="N23" s="1"/>
      <c r="S23" s="110"/>
      <c r="T23" s="111"/>
      <c r="U23" s="111"/>
      <c r="V23" s="110"/>
      <c r="W23" s="110"/>
      <c r="X23" s="110"/>
    </row>
    <row r="24" spans="1:24" ht="24" customHeight="1">
      <c r="A24" s="169" t="s">
        <v>78</v>
      </c>
      <c r="B24" s="170"/>
      <c r="C24" s="28" t="s">
        <v>81</v>
      </c>
      <c r="D24" s="29"/>
      <c r="E24" s="29"/>
      <c r="F24" s="29"/>
      <c r="G24" s="30"/>
      <c r="H24" s="31" t="s">
        <v>82</v>
      </c>
      <c r="I24" s="32"/>
      <c r="J24" s="32"/>
      <c r="K24" s="32"/>
      <c r="L24" s="171" t="s">
        <v>28</v>
      </c>
      <c r="M24" s="1"/>
      <c r="N24" s="1"/>
      <c r="S24" s="110"/>
      <c r="T24" s="111"/>
      <c r="U24" s="111"/>
      <c r="V24" s="110"/>
      <c r="W24" s="110"/>
      <c r="X24" s="110"/>
    </row>
    <row r="25" spans="1:24" ht="17" customHeight="1">
      <c r="A25" s="33">
        <v>0</v>
      </c>
      <c r="B25" s="113">
        <v>1.9</v>
      </c>
      <c r="C25" s="34" t="s">
        <v>79</v>
      </c>
      <c r="D25" s="35"/>
      <c r="E25" s="35"/>
      <c r="F25" s="36"/>
      <c r="G25" s="37">
        <f>IF(A25&gt;0,$L$23*B25*A25,0)</f>
        <v>0</v>
      </c>
      <c r="H25" s="38"/>
      <c r="I25" s="38"/>
      <c r="J25" s="38"/>
      <c r="K25" s="38"/>
      <c r="L25" s="172"/>
      <c r="M25" s="1"/>
      <c r="N25" s="1"/>
      <c r="S25" s="110"/>
      <c r="T25" s="111"/>
      <c r="U25" s="111"/>
      <c r="V25" s="110"/>
      <c r="W25" s="110"/>
      <c r="X25" s="110"/>
    </row>
    <row r="26" spans="1:24" ht="17" customHeight="1">
      <c r="A26" s="33">
        <v>0</v>
      </c>
      <c r="B26" s="113">
        <v>2.5</v>
      </c>
      <c r="C26" s="39" t="s">
        <v>72</v>
      </c>
      <c r="D26" s="40"/>
      <c r="E26" s="40"/>
      <c r="F26" s="41"/>
      <c r="G26" s="37">
        <f t="shared" ref="G26:G30" si="6">IF(A26&gt;0,$L$23*B26*A26,0)</f>
        <v>0</v>
      </c>
      <c r="H26" s="38"/>
      <c r="I26" s="38"/>
      <c r="J26" s="38"/>
      <c r="K26" s="38"/>
      <c r="L26" s="172"/>
      <c r="M26" s="1"/>
      <c r="N26" s="1"/>
    </row>
    <row r="27" spans="1:24" ht="17" customHeight="1">
      <c r="A27" s="33">
        <v>0</v>
      </c>
      <c r="B27" s="113">
        <v>0.75</v>
      </c>
      <c r="C27" s="39" t="s">
        <v>73</v>
      </c>
      <c r="D27" s="40"/>
      <c r="E27" s="40"/>
      <c r="F27" s="41"/>
      <c r="G27" s="37">
        <f t="shared" si="6"/>
        <v>0</v>
      </c>
      <c r="H27" s="38"/>
      <c r="I27" s="38"/>
      <c r="J27" s="38"/>
      <c r="K27" s="38"/>
      <c r="L27" s="172"/>
      <c r="M27" s="1"/>
      <c r="N27" s="1"/>
    </row>
    <row r="28" spans="1:24" ht="17" customHeight="1">
      <c r="A28" s="33">
        <v>0</v>
      </c>
      <c r="B28" s="113">
        <v>0.25</v>
      </c>
      <c r="C28" s="39" t="s">
        <v>74</v>
      </c>
      <c r="D28" s="40"/>
      <c r="E28" s="40"/>
      <c r="F28" s="41"/>
      <c r="G28" s="37">
        <f t="shared" si="6"/>
        <v>0</v>
      </c>
      <c r="H28" s="38"/>
      <c r="I28" s="38"/>
      <c r="J28" s="38"/>
      <c r="K28" s="38"/>
      <c r="L28" s="172"/>
      <c r="M28" s="1"/>
      <c r="N28" s="1"/>
    </row>
    <row r="29" spans="1:24" ht="17" customHeight="1">
      <c r="A29" s="33">
        <v>0</v>
      </c>
      <c r="B29" s="113">
        <v>0.35</v>
      </c>
      <c r="C29" s="39" t="s">
        <v>75</v>
      </c>
      <c r="D29" s="40"/>
      <c r="E29" s="40"/>
      <c r="F29" s="41"/>
      <c r="G29" s="37">
        <f t="shared" si="6"/>
        <v>0</v>
      </c>
      <c r="H29" s="38"/>
      <c r="I29" s="38"/>
      <c r="J29" s="38"/>
      <c r="K29" s="38"/>
      <c r="L29" s="172"/>
      <c r="M29" s="1"/>
      <c r="N29" s="1"/>
    </row>
    <row r="30" spans="1:24" ht="17" customHeight="1" thickBot="1">
      <c r="A30" s="33">
        <v>0</v>
      </c>
      <c r="B30" s="114">
        <v>0.5</v>
      </c>
      <c r="C30" s="42" t="s">
        <v>76</v>
      </c>
      <c r="D30" s="43"/>
      <c r="E30" s="43"/>
      <c r="F30" s="44"/>
      <c r="G30" s="37">
        <f t="shared" si="6"/>
        <v>0</v>
      </c>
      <c r="H30" s="38"/>
      <c r="I30" s="38"/>
      <c r="J30" s="38"/>
      <c r="K30" s="38"/>
      <c r="L30" s="172"/>
      <c r="M30" s="1"/>
      <c r="N30" s="1"/>
    </row>
    <row r="31" spans="1:24" ht="151" hidden="1" customHeight="1">
      <c r="B31" t="s">
        <v>56</v>
      </c>
      <c r="C31" s="45">
        <v>5000000</v>
      </c>
      <c r="D31" s="46">
        <v>1881</v>
      </c>
      <c r="E31" s="46">
        <v>6574</v>
      </c>
      <c r="F31" s="1"/>
      <c r="G31" s="1"/>
      <c r="H31" s="47"/>
      <c r="I31" s="47"/>
      <c r="J31" s="47"/>
      <c r="K31" s="47"/>
      <c r="L31" s="173"/>
    </row>
    <row r="32" spans="1:24" ht="16" customHeight="1">
      <c r="A32" s="48"/>
      <c r="B32" s="27"/>
      <c r="C32" s="49"/>
      <c r="D32" s="50"/>
      <c r="E32" s="50"/>
      <c r="F32" s="51"/>
      <c r="G32" s="52"/>
      <c r="L32" s="173"/>
    </row>
    <row r="33" spans="1:15" ht="16" customHeight="1" thickBot="1">
      <c r="A33" s="53"/>
      <c r="B33" s="54"/>
      <c r="C33" s="55" t="s">
        <v>77</v>
      </c>
      <c r="D33" s="56"/>
      <c r="E33" s="56"/>
      <c r="F33" s="112"/>
      <c r="G33" s="109">
        <f>IF(F33="x",SUM(L9:L22)+SUM(G25:G30),SUM(G25:G30))</f>
        <v>0</v>
      </c>
      <c r="L33" s="174"/>
    </row>
    <row r="34" spans="1:15" ht="16" customHeight="1">
      <c r="A34" s="162" t="s">
        <v>68</v>
      </c>
      <c r="B34" s="162"/>
      <c r="C34" s="162"/>
      <c r="D34" s="162"/>
      <c r="E34" s="162"/>
      <c r="F34" s="162"/>
      <c r="G34" s="162"/>
      <c r="H34" s="162"/>
      <c r="I34" s="162"/>
      <c r="J34" s="162"/>
      <c r="K34" s="162"/>
      <c r="L34" s="162"/>
    </row>
    <row r="35" spans="1:15" ht="16" customHeight="1">
      <c r="A35" s="162"/>
      <c r="B35" s="162"/>
      <c r="C35" s="162"/>
      <c r="D35" s="162"/>
      <c r="E35" s="162"/>
      <c r="F35" s="162"/>
      <c r="G35" s="162"/>
      <c r="H35" s="162"/>
      <c r="I35" s="162"/>
      <c r="J35" s="162"/>
      <c r="K35" s="162"/>
      <c r="L35" s="162"/>
      <c r="M35" s="110"/>
      <c r="N35" s="110"/>
      <c r="O35" s="110"/>
    </row>
    <row r="36" spans="1:15" ht="16" customHeight="1">
      <c r="D36" s="110"/>
      <c r="E36" s="111"/>
      <c r="F36" s="111"/>
      <c r="G36" s="110"/>
      <c r="H36" s="110"/>
      <c r="I36" s="110"/>
      <c r="J36" s="110"/>
      <c r="K36" s="110"/>
      <c r="L36" s="110"/>
      <c r="M36" s="110"/>
      <c r="N36" s="110"/>
      <c r="O36" s="110"/>
    </row>
    <row r="37" spans="1:15">
      <c r="D37" s="110"/>
      <c r="E37" s="111"/>
      <c r="F37" s="111"/>
      <c r="G37" s="110"/>
      <c r="H37" s="110"/>
      <c r="I37" s="110"/>
      <c r="J37" s="110"/>
      <c r="K37" s="110"/>
      <c r="L37" s="110"/>
      <c r="M37" s="110"/>
      <c r="N37" s="110"/>
      <c r="O37" s="110"/>
    </row>
    <row r="38" spans="1:15">
      <c r="D38" s="110"/>
      <c r="E38" s="111"/>
      <c r="F38" s="111"/>
      <c r="G38" s="110"/>
      <c r="H38" s="110"/>
      <c r="I38" s="110"/>
      <c r="J38" s="110"/>
      <c r="K38" s="110"/>
      <c r="L38" s="110"/>
      <c r="M38" s="110"/>
      <c r="N38" s="110"/>
      <c r="O38" s="110"/>
    </row>
    <row r="39" spans="1:15">
      <c r="D39" s="110"/>
      <c r="E39" s="111"/>
      <c r="F39" s="111"/>
      <c r="G39" s="110"/>
      <c r="H39" s="110"/>
      <c r="I39" s="110"/>
      <c r="J39" s="110"/>
      <c r="K39" s="110"/>
      <c r="L39" s="110"/>
      <c r="M39" s="110"/>
      <c r="N39" s="110"/>
      <c r="O39" s="110"/>
    </row>
    <row r="40" spans="1:15">
      <c r="D40" s="110"/>
      <c r="E40" s="111"/>
      <c r="F40" s="111"/>
      <c r="G40" s="110"/>
      <c r="H40" s="110"/>
      <c r="I40" s="110"/>
      <c r="J40" s="110"/>
      <c r="K40" s="110"/>
      <c r="L40" s="110"/>
      <c r="M40" s="110"/>
      <c r="N40" s="110"/>
      <c r="O40" s="110"/>
    </row>
    <row r="44" spans="1:15">
      <c r="E44" s="1"/>
      <c r="F44" s="1"/>
    </row>
    <row r="45" spans="1:15">
      <c r="D45" s="110"/>
      <c r="E45" s="111"/>
      <c r="F45" s="111"/>
      <c r="G45" s="110"/>
      <c r="H45" s="110"/>
      <c r="I45" s="110"/>
      <c r="J45" s="110"/>
      <c r="K45" s="110"/>
      <c r="L45" s="110"/>
      <c r="M45" s="110"/>
      <c r="N45" s="110"/>
      <c r="O45" s="110"/>
    </row>
    <row r="46" spans="1:15">
      <c r="D46" s="110"/>
      <c r="E46" s="111"/>
      <c r="F46" s="111"/>
      <c r="G46" s="110"/>
      <c r="H46" s="110"/>
      <c r="I46" s="110"/>
      <c r="J46" s="110"/>
      <c r="K46" s="110"/>
      <c r="L46" s="110"/>
      <c r="M46" s="110"/>
      <c r="N46" s="110"/>
      <c r="O46" s="110"/>
    </row>
    <row r="47" spans="1:15">
      <c r="D47" s="110"/>
      <c r="E47" s="111"/>
      <c r="F47" s="111"/>
      <c r="G47" s="110"/>
      <c r="H47" s="110"/>
      <c r="I47" s="110"/>
      <c r="J47" s="110"/>
      <c r="K47" s="110"/>
      <c r="L47" s="110"/>
      <c r="M47" s="110"/>
      <c r="N47" s="110"/>
      <c r="O47" s="110"/>
    </row>
    <row r="48" spans="1:15">
      <c r="D48" s="110"/>
      <c r="E48" s="111"/>
      <c r="F48" s="111"/>
      <c r="G48" s="110"/>
      <c r="H48" s="110"/>
      <c r="I48" s="110"/>
      <c r="J48" s="110"/>
      <c r="K48" s="110"/>
      <c r="L48" s="110"/>
      <c r="M48" s="110"/>
      <c r="N48" s="110"/>
      <c r="O48" s="110"/>
    </row>
    <row r="49" spans="4:15">
      <c r="D49" s="110"/>
      <c r="E49" s="111"/>
      <c r="F49" s="111"/>
      <c r="G49" s="110"/>
      <c r="H49" s="110"/>
      <c r="I49" s="110"/>
      <c r="J49" s="110"/>
      <c r="K49" s="110"/>
      <c r="L49" s="110"/>
      <c r="M49" s="110"/>
      <c r="N49" s="110"/>
      <c r="O49" s="110"/>
    </row>
    <row r="50" spans="4:15">
      <c r="D50" s="110"/>
      <c r="E50" s="111"/>
      <c r="F50" s="111"/>
      <c r="G50" s="110"/>
      <c r="H50" s="110"/>
      <c r="I50" s="110"/>
      <c r="J50" s="110"/>
      <c r="K50" s="110"/>
      <c r="L50" s="110"/>
      <c r="M50" s="110"/>
      <c r="N50" s="110"/>
      <c r="O50" s="110"/>
    </row>
    <row r="51" spans="4:15">
      <c r="D51" s="110"/>
      <c r="E51" s="111"/>
      <c r="F51" s="111"/>
      <c r="G51" s="110"/>
      <c r="H51" s="110"/>
      <c r="I51" s="110"/>
      <c r="J51" s="110"/>
      <c r="K51" s="110"/>
      <c r="L51" s="110"/>
      <c r="M51" s="110"/>
      <c r="N51" s="110"/>
      <c r="O51" s="110"/>
    </row>
    <row r="52" spans="4:15">
      <c r="D52" s="110"/>
      <c r="E52" s="111"/>
      <c r="F52" s="111"/>
      <c r="G52" s="110"/>
      <c r="H52" s="110"/>
      <c r="I52" s="110"/>
      <c r="J52" s="110"/>
      <c r="K52" s="110"/>
      <c r="L52" s="110"/>
      <c r="M52" s="110"/>
      <c r="N52" s="110"/>
      <c r="O52" s="110"/>
    </row>
    <row r="53" spans="4:15">
      <c r="E53" s="1"/>
      <c r="F53" s="1"/>
    </row>
    <row r="54" spans="4:15">
      <c r="E54" s="1"/>
      <c r="F54" s="1"/>
    </row>
    <row r="55" spans="4:15">
      <c r="D55" s="110"/>
      <c r="E55" s="111"/>
      <c r="F55" s="111"/>
      <c r="G55" s="110"/>
      <c r="H55" s="110"/>
      <c r="I55" s="110"/>
      <c r="J55" s="110"/>
      <c r="K55" s="110"/>
      <c r="L55" s="110"/>
      <c r="M55" s="110"/>
      <c r="N55" s="110"/>
      <c r="O55" s="110"/>
    </row>
    <row r="56" spans="4:15">
      <c r="D56" s="110"/>
      <c r="E56" s="111"/>
      <c r="F56" s="111"/>
      <c r="G56" s="110"/>
      <c r="H56" s="110"/>
      <c r="I56" s="110"/>
      <c r="J56" s="110"/>
      <c r="K56" s="110"/>
      <c r="L56" s="110"/>
      <c r="M56" s="110"/>
      <c r="N56" s="110"/>
      <c r="O56" s="110"/>
    </row>
    <row r="57" spans="4:15">
      <c r="D57" s="110"/>
      <c r="E57" s="111"/>
      <c r="F57" s="111"/>
      <c r="G57" s="110"/>
      <c r="H57" s="110"/>
      <c r="I57" s="110"/>
      <c r="J57" s="110"/>
      <c r="K57" s="110"/>
      <c r="L57" s="110"/>
      <c r="M57" s="110"/>
      <c r="N57" s="110"/>
      <c r="O57" s="110"/>
    </row>
    <row r="58" spans="4:15">
      <c r="D58" s="110"/>
      <c r="E58" s="111"/>
      <c r="F58" s="111"/>
      <c r="G58" s="110"/>
      <c r="H58" s="110"/>
      <c r="I58" s="110"/>
      <c r="J58" s="110"/>
      <c r="K58" s="110"/>
      <c r="L58" s="110"/>
      <c r="M58" s="110"/>
      <c r="N58" s="110"/>
      <c r="O58" s="110"/>
    </row>
    <row r="59" spans="4:15">
      <c r="D59" s="110"/>
      <c r="E59" s="111"/>
      <c r="F59" s="111"/>
      <c r="G59" s="110"/>
      <c r="H59" s="110"/>
      <c r="I59" s="110"/>
      <c r="J59" s="110"/>
      <c r="K59" s="110"/>
      <c r="L59" s="110"/>
      <c r="M59" s="110"/>
      <c r="N59" s="110"/>
      <c r="O59" s="110"/>
    </row>
    <row r="60" spans="4:15">
      <c r="D60" s="110"/>
      <c r="E60" s="111"/>
      <c r="F60" s="111"/>
      <c r="G60" s="110"/>
      <c r="H60" s="110"/>
      <c r="I60" s="110"/>
      <c r="J60" s="110"/>
      <c r="K60" s="110"/>
      <c r="L60" s="110"/>
      <c r="M60" s="110"/>
      <c r="N60" s="110"/>
      <c r="O60" s="110"/>
    </row>
    <row r="61" spans="4:15">
      <c r="D61" s="110"/>
      <c r="E61" s="111"/>
      <c r="F61" s="111"/>
      <c r="G61" s="110"/>
      <c r="H61" s="110"/>
      <c r="I61" s="110"/>
      <c r="J61" s="110"/>
      <c r="K61" s="110"/>
      <c r="L61" s="110"/>
      <c r="M61" s="110"/>
      <c r="N61" s="110"/>
      <c r="O61" s="110"/>
    </row>
    <row r="62" spans="4:15">
      <c r="D62" s="110"/>
      <c r="E62" s="111"/>
      <c r="F62" s="111"/>
      <c r="G62" s="110"/>
      <c r="H62" s="110"/>
      <c r="I62" s="110"/>
      <c r="J62" s="110"/>
      <c r="K62" s="110"/>
      <c r="L62" s="110"/>
      <c r="M62" s="110"/>
      <c r="N62" s="110"/>
      <c r="O62" s="110"/>
    </row>
    <row r="63" spans="4:15">
      <c r="D63" s="110"/>
      <c r="E63" s="111"/>
      <c r="F63" s="111"/>
      <c r="G63" s="110"/>
      <c r="H63" s="110"/>
      <c r="I63" s="110"/>
      <c r="J63" s="110"/>
      <c r="K63" s="110"/>
      <c r="L63" s="110"/>
      <c r="M63" s="110"/>
      <c r="N63" s="110"/>
      <c r="O63" s="110"/>
    </row>
    <row r="64" spans="4:15">
      <c r="D64" s="110"/>
      <c r="E64" s="111"/>
      <c r="F64" s="111"/>
      <c r="G64" s="110"/>
      <c r="H64" s="110"/>
      <c r="I64" s="110"/>
      <c r="J64" s="110"/>
      <c r="K64" s="110"/>
      <c r="L64" s="110"/>
      <c r="M64" s="110"/>
      <c r="N64" s="110"/>
      <c r="O64" s="110"/>
    </row>
    <row r="65" spans="4:15">
      <c r="D65" s="110"/>
      <c r="E65" s="111"/>
      <c r="F65" s="111"/>
      <c r="G65" s="110"/>
      <c r="H65" s="110"/>
      <c r="I65" s="110"/>
      <c r="J65" s="110"/>
      <c r="K65" s="110"/>
      <c r="L65" s="110"/>
      <c r="M65" s="110"/>
      <c r="N65" s="110"/>
      <c r="O65" s="110"/>
    </row>
    <row r="66" spans="4:15">
      <c r="D66" s="110"/>
      <c r="E66" s="111"/>
      <c r="F66" s="111"/>
      <c r="G66" s="110"/>
      <c r="H66" s="110"/>
      <c r="I66" s="110"/>
      <c r="J66" s="110"/>
      <c r="K66" s="110"/>
      <c r="L66" s="110"/>
      <c r="M66" s="110"/>
      <c r="N66" s="110"/>
      <c r="O66" s="110"/>
    </row>
    <row r="67" spans="4:15">
      <c r="D67" s="110"/>
      <c r="E67" s="111"/>
      <c r="F67" s="111"/>
      <c r="G67" s="110"/>
      <c r="H67" s="110"/>
      <c r="I67" s="110"/>
      <c r="J67" s="110"/>
      <c r="K67" s="110"/>
      <c r="L67" s="110"/>
      <c r="M67" s="110"/>
      <c r="N67" s="110"/>
      <c r="O67" s="110"/>
    </row>
    <row r="68" spans="4:15">
      <c r="D68" s="110"/>
      <c r="E68" s="111"/>
      <c r="F68" s="111"/>
      <c r="G68" s="110"/>
      <c r="H68" s="110"/>
      <c r="I68" s="110"/>
      <c r="J68" s="110"/>
      <c r="K68" s="110"/>
      <c r="L68" s="110"/>
      <c r="M68" s="110"/>
      <c r="N68" s="110"/>
      <c r="O68" s="110"/>
    </row>
    <row r="69" spans="4:15">
      <c r="D69" s="110"/>
      <c r="E69" s="111"/>
      <c r="F69" s="111"/>
      <c r="G69" s="110"/>
      <c r="H69" s="110"/>
      <c r="I69" s="110"/>
      <c r="J69" s="110"/>
      <c r="K69" s="110"/>
      <c r="L69" s="110"/>
      <c r="M69" s="110"/>
      <c r="N69" s="110"/>
      <c r="O69" s="110"/>
    </row>
    <row r="79" spans="4:15">
      <c r="D79" s="110"/>
      <c r="E79" s="111"/>
      <c r="F79" s="111"/>
      <c r="G79" s="110"/>
      <c r="H79" s="110"/>
      <c r="I79" s="110"/>
      <c r="J79" s="110"/>
      <c r="K79" s="110"/>
      <c r="L79" s="110"/>
      <c r="M79" s="110"/>
      <c r="N79" s="110"/>
      <c r="O79" s="110"/>
    </row>
  </sheetData>
  <mergeCells count="15">
    <mergeCell ref="A34:L35"/>
    <mergeCell ref="A23:G23"/>
    <mergeCell ref="H23:J23"/>
    <mergeCell ref="L24:L33"/>
    <mergeCell ref="A24:B24"/>
    <mergeCell ref="A8:L8"/>
    <mergeCell ref="A1:A7"/>
    <mergeCell ref="B1:L1"/>
    <mergeCell ref="C3:E3"/>
    <mergeCell ref="K3:K7"/>
    <mergeCell ref="L3:L7"/>
    <mergeCell ref="C4:C6"/>
    <mergeCell ref="D4:F4"/>
    <mergeCell ref="D5:F5"/>
    <mergeCell ref="D6:F6"/>
  </mergeCells>
  <phoneticPr fontId="11" type="noConversion"/>
  <conditionalFormatting sqref="L9:L22">
    <cfRule type="cellIs" dxfId="1" priority="0" stopIfTrue="1" operator="equal">
      <formula>FALSE</formula>
    </cfRule>
  </conditionalFormatting>
  <pageMargins left="1.288888888888889" right="0.75000000000000011" top="0.75000000000000011" bottom="0.78222222222222226" header="0.5" footer="0.5"/>
  <pageSetup paperSize="10" scale="85" orientation="landscape" horizontalDpi="4294967292" verticalDpi="4294967292"/>
  <headerFooter>
    <oddHeader>&amp;L© eric delamarre / GPLA - tous droits réservés - 09 décembre 2020</oddHeader>
  </headerFooter>
  <extLst>
    <ext xmlns:mx="http://schemas.microsoft.com/office/mac/excel/2008/main" uri="http://schemas.microsoft.com/office/mac/excel/2008/main">
      <mx:PLV Mode="1"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10</vt:i4>
      </vt:variant>
    </vt:vector>
  </HeadingPairs>
  <TitlesOfParts>
    <vt:vector size="10" baseType="lpstr">
      <vt:lpstr>AVERTISSEMENT</vt:lpstr>
      <vt:lpstr>livres</vt:lpstr>
      <vt:lpstr>Brochures</vt:lpstr>
      <vt:lpstr>Carterie</vt:lpstr>
      <vt:lpstr>Calendrier</vt:lpstr>
      <vt:lpstr>Packaging</vt:lpstr>
      <vt:lpstr>Dossier de presse</vt:lpstr>
      <vt:lpstr>Cinéma Télé</vt:lpstr>
      <vt:lpstr>Disques</vt:lpstr>
      <vt:lpstr>Timbres</vt:lpstr>
    </vt:vector>
  </TitlesOfParts>
  <Company>GPLA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Eric Delamarre</dc:creator>
  <cp:lastModifiedBy>Eric Delamarre</cp:lastModifiedBy>
  <dcterms:created xsi:type="dcterms:W3CDTF">2020-12-05T16:00:14Z</dcterms:created>
  <dcterms:modified xsi:type="dcterms:W3CDTF">2021-02-10T09:49:40Z</dcterms:modified>
</cp:coreProperties>
</file>